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ul\appdata\local\temp\tm_temp\TM_3\"/>
    </mc:Choice>
  </mc:AlternateContent>
  <bookViews>
    <workbookView xWindow="0" yWindow="0" windowWidth="28800" windowHeight="11850"/>
  </bookViews>
  <sheets>
    <sheet name="FS Analytical Procedure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2" i="1" l="1"/>
  <c r="D60" i="1"/>
  <c r="E60" i="1"/>
  <c r="F60" i="1" s="1"/>
  <c r="G60" i="1" s="1"/>
  <c r="C60" i="1"/>
  <c r="E48" i="1"/>
  <c r="F48" i="1" s="1"/>
  <c r="G48" i="1" s="1"/>
  <c r="D48" i="1"/>
  <c r="D43" i="1"/>
  <c r="E43" i="1"/>
  <c r="C43" i="1"/>
  <c r="F55" i="1"/>
  <c r="G55" i="1" s="1"/>
  <c r="E36" i="1"/>
  <c r="E30" i="1"/>
  <c r="E22" i="1"/>
  <c r="E14" i="1"/>
  <c r="F17" i="1"/>
  <c r="G17" i="1" s="1"/>
  <c r="F18" i="1"/>
  <c r="G18" i="1" s="1"/>
  <c r="F19" i="1"/>
  <c r="G19" i="1" s="1"/>
  <c r="F20" i="1"/>
  <c r="G20" i="1" s="1"/>
  <c r="F21" i="1"/>
  <c r="G21" i="1" s="1"/>
  <c r="F28" i="1"/>
  <c r="G28" i="1" s="1"/>
  <c r="F29" i="1"/>
  <c r="G29" i="1" s="1"/>
  <c r="F31" i="1"/>
  <c r="G31" i="1" s="1"/>
  <c r="F32" i="1"/>
  <c r="G32" i="1" s="1"/>
  <c r="F33" i="1"/>
  <c r="G33" i="1" s="1"/>
  <c r="F34" i="1"/>
  <c r="G34" i="1" s="1"/>
  <c r="F35" i="1"/>
  <c r="G35" i="1" s="1"/>
  <c r="F41" i="1"/>
  <c r="G41" i="1" s="1"/>
  <c r="F53" i="1"/>
  <c r="G53" i="1" s="1"/>
  <c r="F42" i="1"/>
  <c r="G42" i="1" s="1"/>
  <c r="F54" i="1"/>
  <c r="G54" i="1" s="1"/>
  <c r="F46" i="1"/>
  <c r="G46" i="1" s="1"/>
  <c r="F47" i="1"/>
  <c r="G47" i="1" s="1"/>
  <c r="F49" i="1"/>
  <c r="G49" i="1" s="1"/>
  <c r="F56" i="1"/>
  <c r="G56" i="1" s="1"/>
  <c r="F57" i="1"/>
  <c r="G57" i="1" s="1"/>
  <c r="F58" i="1"/>
  <c r="G58" i="1" s="1"/>
  <c r="F59" i="1"/>
  <c r="G59" i="1" s="1"/>
  <c r="F63" i="1"/>
  <c r="G63" i="1" s="1"/>
  <c r="F64" i="1"/>
  <c r="G64" i="1" s="1"/>
  <c r="F11" i="1"/>
  <c r="G11" i="1" s="1"/>
  <c r="F12" i="1"/>
  <c r="G12" i="1" s="1"/>
  <c r="F13" i="1"/>
  <c r="G13" i="1" s="1"/>
  <c r="F10" i="1"/>
  <c r="G10" i="1" s="1"/>
  <c r="C48" i="1"/>
  <c r="D36" i="1"/>
  <c r="D30" i="1"/>
  <c r="C30" i="1"/>
  <c r="C38" i="1" s="1"/>
  <c r="D22" i="1"/>
  <c r="C22" i="1"/>
  <c r="C24" i="1" s="1"/>
  <c r="D14" i="1"/>
  <c r="F36" i="1" l="1"/>
  <c r="G36" i="1" s="1"/>
  <c r="D24" i="1"/>
  <c r="F14" i="1"/>
  <c r="G14" i="1" s="1"/>
  <c r="D38" i="1"/>
  <c r="E24" i="1"/>
  <c r="E38" i="1"/>
  <c r="F22" i="1"/>
  <c r="G22" i="1" s="1"/>
  <c r="F30" i="1"/>
  <c r="G30" i="1" s="1"/>
  <c r="F38" i="1" l="1"/>
  <c r="G38" i="1" s="1"/>
  <c r="F24" i="1"/>
  <c r="G24" i="1" s="1"/>
  <c r="C50" i="1"/>
  <c r="C62" i="1"/>
  <c r="C66" i="1" s="1"/>
  <c r="F43" i="1"/>
  <c r="G43" i="1" s="1"/>
  <c r="D50" i="1"/>
  <c r="D62" i="1" s="1"/>
  <c r="F62" i="1" l="1"/>
  <c r="G62" i="1" s="1"/>
  <c r="D66" i="1"/>
  <c r="F66" i="1" s="1"/>
  <c r="G66" i="1" s="1"/>
  <c r="F50" i="1"/>
  <c r="G50" i="1" s="1"/>
</calcChain>
</file>

<file path=xl/sharedStrings.xml><?xml version="1.0" encoding="utf-8"?>
<sst xmlns="http://schemas.openxmlformats.org/spreadsheetml/2006/main" count="64" uniqueCount="64">
  <si>
    <t>Purpose:</t>
  </si>
  <si>
    <t>To perform a 3 year trend on Material Balance and determine any risk</t>
  </si>
  <si>
    <t>Source:</t>
  </si>
  <si>
    <t>Conclusion:</t>
  </si>
  <si>
    <t>Areas reviewed in prior years</t>
  </si>
  <si>
    <t>Auditor Notes</t>
  </si>
  <si>
    <t>Assets</t>
  </si>
  <si>
    <t>Current Assets:</t>
  </si>
  <si>
    <t>Cash and cash equivalents</t>
  </si>
  <si>
    <t>Accounts receivable</t>
  </si>
  <si>
    <t>Other Receivables</t>
  </si>
  <si>
    <t>Prepaid expenses</t>
  </si>
  <si>
    <t>Total Current Assets</t>
  </si>
  <si>
    <t>Capital Assets - Noncurrent:</t>
  </si>
  <si>
    <t>Baseball stadium</t>
  </si>
  <si>
    <t xml:space="preserve">Increase due to capital improvements. We note this is reasonable and agrees with our understanding of the entity's operations.
</t>
  </si>
  <si>
    <t>Parking garage</t>
  </si>
  <si>
    <t>Land</t>
  </si>
  <si>
    <t>Furniture, fixtures and equipment</t>
  </si>
  <si>
    <t>Less: Accumulated depreciation</t>
  </si>
  <si>
    <t>Total Capital Assets, Net - Noncurrent</t>
  </si>
  <si>
    <t>Total Assets</t>
  </si>
  <si>
    <t>Liabilities and Net Position</t>
  </si>
  <si>
    <t>Current Liabilities:</t>
  </si>
  <si>
    <t>Accounts payable</t>
  </si>
  <si>
    <t>Wages and Vacation payable</t>
  </si>
  <si>
    <t>Total Liabilities</t>
  </si>
  <si>
    <t>Net Position:</t>
  </si>
  <si>
    <t>Invested in capital assets</t>
  </si>
  <si>
    <t>Restricted for capital expenditure fund</t>
  </si>
  <si>
    <t>Unrestricted</t>
  </si>
  <si>
    <t>Total Net Position</t>
  </si>
  <si>
    <t>Total Liabilities and Net Position</t>
  </si>
  <si>
    <t>Operating Revenues:</t>
  </si>
  <si>
    <t>Revenue Sharing</t>
  </si>
  <si>
    <t>Resturant Tax Revenue</t>
  </si>
  <si>
    <t>Admission tax revenue</t>
  </si>
  <si>
    <t>Ballpark rent</t>
  </si>
  <si>
    <t>Parking tax revenue</t>
  </si>
  <si>
    <t>Total Operating Revenues</t>
  </si>
  <si>
    <t>Operating Expenses:</t>
  </si>
  <si>
    <t>General and administrative</t>
  </si>
  <si>
    <t>Depreciation</t>
  </si>
  <si>
    <t>Total Operating Expenses</t>
  </si>
  <si>
    <t>Total Operating Loss</t>
  </si>
  <si>
    <t>Nonoperating Revenues and Expenses:</t>
  </si>
  <si>
    <t>Interest earnings</t>
  </si>
  <si>
    <t>Unrealized investment gain</t>
  </si>
  <si>
    <t>Realized Investment loss</t>
  </si>
  <si>
    <t>Capital Contribution</t>
  </si>
  <si>
    <t>Total Nonoperating Revenues and Expenses:</t>
  </si>
  <si>
    <t>Change in Net Position</t>
  </si>
  <si>
    <t>Beginning Net position</t>
  </si>
  <si>
    <t>Ending Net Position</t>
  </si>
  <si>
    <t>2019, 2020, and 2021 Financial Statements</t>
  </si>
  <si>
    <t>20-21 $ Variance</t>
  </si>
  <si>
    <t>20-21 % Variance</t>
  </si>
  <si>
    <t xml:space="preserve">This is primarily due to reimbursements made to the Mariners for capital improvements of, which was partially offset by capital contributions. </t>
  </si>
  <si>
    <r>
      <t xml:space="preserve">Prepaid expenses increased by 74%. </t>
    </r>
    <r>
      <rPr>
        <sz val="10"/>
        <color rgb="FFFF0000"/>
        <rFont val="Calibri"/>
        <family val="2"/>
        <scheme val="minor"/>
      </rPr>
      <t>FS Risk: (Prepaid Expenses, Existence): There is a risk that prepaid expenses is overstated</t>
    </r>
    <r>
      <rPr>
        <sz val="10"/>
        <color theme="1"/>
        <rFont val="Calibri"/>
        <family val="2"/>
        <scheme val="minor"/>
      </rPr>
      <t xml:space="preserve">. </t>
    </r>
  </si>
  <si>
    <r>
      <rPr>
        <sz val="10"/>
        <rFont val="Calibri"/>
        <family val="2"/>
        <scheme val="minor"/>
      </rPr>
      <t>Accumulated Depreciation has increased by approximately  5% per year for the last three years. We note this is reasonable and agrees with our understanding of the entity's operations.</t>
    </r>
    <r>
      <rPr>
        <sz val="10"/>
        <color rgb="FFFF0000"/>
        <rFont val="Calibri"/>
        <family val="2"/>
        <scheme val="minor"/>
      </rPr>
      <t xml:space="preserve">
</t>
    </r>
  </si>
  <si>
    <r>
      <t>There was no accounts receivable balance in 2020 and in 2021 the reported balance was $35,892. F</t>
    </r>
    <r>
      <rPr>
        <sz val="10"/>
        <color rgb="FFFF0000"/>
        <rFont val="Calibri"/>
        <family val="2"/>
        <scheme val="minor"/>
      </rPr>
      <t>S Risk: (Accounts Receivable, Existence): There is a risk that reported receivables did not actuall exist at year end</t>
    </r>
    <r>
      <rPr>
        <sz val="10"/>
        <color theme="1"/>
        <rFont val="Calibri"/>
        <family val="2"/>
        <scheme val="minor"/>
      </rPr>
      <t xml:space="preserve">. </t>
    </r>
  </si>
  <si>
    <r>
      <t xml:space="preserve">Accounts payable balance increased 155% ($5,697,961). </t>
    </r>
    <r>
      <rPr>
        <sz val="10"/>
        <color rgb="FFFF0000"/>
        <rFont val="Calibri"/>
        <family val="2"/>
        <scheme val="minor"/>
      </rPr>
      <t>FS Risk (Accounts Payable, Valuation): Risk Accounts Payable is not properly measured and valued</t>
    </r>
    <r>
      <rPr>
        <sz val="10"/>
        <color theme="1"/>
        <rFont val="Calibri"/>
        <family val="2"/>
        <scheme val="minor"/>
      </rPr>
      <t xml:space="preserve">. </t>
    </r>
  </si>
  <si>
    <r>
      <t xml:space="preserve">Wages and vacation payable balance increased 436% ($14,733). </t>
    </r>
    <r>
      <rPr>
        <sz val="10"/>
        <color rgb="FFFF0000"/>
        <rFont val="Calibri"/>
        <family val="2"/>
        <scheme val="minor"/>
      </rPr>
      <t>FS Risk (Wages and Vacation  Payable, Valuation): Risk Wages and Vacation Payable is not properly measured and valued</t>
    </r>
    <r>
      <rPr>
        <sz val="10"/>
        <color theme="1"/>
        <rFont val="Calibri"/>
        <family val="2"/>
        <scheme val="minor"/>
      </rPr>
      <t xml:space="preserve">. </t>
    </r>
  </si>
  <si>
    <t>We performed a 3 year trend and we identified the following risks: 
Accounts Receivable: There was no accounts receivable balance in 2020 and in 2021 the reported balance was $35,892. FS Risk: (Accounts Receivable, Existence): There is a risk that reported receivables did not actually exist at year end. 
Prepaid expenses increased by 74%. FS Risk: (Prepaid Expenses, Existence): There is a risk that prepaid expenses is overstated. 
Accounts payable balance increased 155% ($5,697,961). FS Risk (Accounts Payable, Valuation): Risk Accounts Payable is not properly measured and valued. 
Wages and vacation payable balance increased 436% ($14,733). FS Risk (Wages and Vacation  Payable, Valuation): Risk Wages and Vacation Payable is not properly measured and valued. 
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</si>
</sst>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Calibri"/>
      <family val="2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4" fillId="0" borderId="0"/>
  </cellStyleXfs>
  <cellXfs count="64">
    <xf numFmtId="0" fontId="0" fillId="0" borderId="0" xfId="0"/>
    <xf numFmtId="0" fontId="2" fillId="0" borderId="0" xfId="0" applyFont="1" applyFill="1"/>
    <xf numFmtId="0" fontId="3" fillId="0" borderId="0" xfId="0" applyFont="1" applyFill="1" applyAlignment="1"/>
    <xf numFmtId="0" fontId="3" fillId="2" borderId="1" xfId="0" applyFont="1" applyFill="1" applyBorder="1" applyAlignment="1"/>
    <xf numFmtId="0" fontId="3" fillId="3" borderId="1" xfId="0" applyFont="1" applyFill="1" applyBorder="1"/>
    <xf numFmtId="1" fontId="5" fillId="3" borderId="1" xfId="3" applyNumberFormat="1" applyFont="1" applyFill="1" applyBorder="1" applyAlignment="1">
      <alignment horizontal="center"/>
    </xf>
    <xf numFmtId="0" fontId="2" fillId="3" borderId="1" xfId="0" applyFont="1" applyFill="1" applyBorder="1"/>
    <xf numFmtId="10" fontId="2" fillId="3" borderId="1" xfId="2" applyNumberFormat="1" applyFont="1" applyFill="1" applyBorder="1"/>
    <xf numFmtId="0" fontId="5" fillId="0" borderId="2" xfId="4" applyFont="1" applyFill="1" applyBorder="1" applyAlignment="1"/>
    <xf numFmtId="42" fontId="5" fillId="0" borderId="3" xfId="4" applyNumberFormat="1" applyFont="1" applyFill="1" applyBorder="1" applyAlignment="1"/>
    <xf numFmtId="0" fontId="4" fillId="0" borderId="3" xfId="4" applyFont="1" applyBorder="1"/>
    <xf numFmtId="10" fontId="6" fillId="0" borderId="3" xfId="2" applyNumberFormat="1" applyFont="1" applyFill="1" applyBorder="1" applyAlignment="1">
      <alignment horizontal="right"/>
    </xf>
    <xf numFmtId="0" fontId="7" fillId="0" borderId="4" xfId="0" applyFont="1" applyBorder="1"/>
    <xf numFmtId="0" fontId="5" fillId="0" borderId="2" xfId="4" applyFont="1" applyFill="1" applyBorder="1"/>
    <xf numFmtId="10" fontId="4" fillId="0" borderId="3" xfId="2" applyNumberFormat="1" applyFont="1" applyBorder="1"/>
    <xf numFmtId="0" fontId="4" fillId="0" borderId="1" xfId="4" applyFont="1" applyFill="1" applyBorder="1"/>
    <xf numFmtId="164" fontId="4" fillId="2" borderId="1" xfId="1" applyNumberFormat="1" applyFont="1" applyFill="1" applyBorder="1"/>
    <xf numFmtId="164" fontId="4" fillId="0" borderId="1" xfId="1" applyNumberFormat="1" applyFont="1" applyFill="1" applyBorder="1"/>
    <xf numFmtId="164" fontId="4" fillId="4" borderId="1" xfId="4" applyNumberFormat="1" applyFont="1" applyFill="1" applyBorder="1"/>
    <xf numFmtId="10" fontId="7" fillId="4" borderId="1" xfId="2" applyNumberFormat="1" applyFont="1" applyFill="1" applyBorder="1"/>
    <xf numFmtId="0" fontId="7" fillId="0" borderId="1" xfId="0" applyFont="1" applyBorder="1" applyAlignment="1">
      <alignment wrapText="1"/>
    </xf>
    <xf numFmtId="164" fontId="4" fillId="0" borderId="1" xfId="4" applyNumberFormat="1" applyFont="1" applyBorder="1"/>
    <xf numFmtId="10" fontId="7" fillId="0" borderId="1" xfId="2" applyNumberFormat="1" applyFont="1" applyBorder="1"/>
    <xf numFmtId="0" fontId="7" fillId="0" borderId="1" xfId="0" applyFont="1" applyBorder="1"/>
    <xf numFmtId="164" fontId="4" fillId="0" borderId="1" xfId="4" applyNumberFormat="1" applyFont="1" applyFill="1" applyBorder="1"/>
    <xf numFmtId="10" fontId="7" fillId="0" borderId="1" xfId="2" applyNumberFormat="1" applyFont="1" applyFill="1" applyBorder="1"/>
    <xf numFmtId="0" fontId="5" fillId="0" borderId="1" xfId="4" applyFont="1" applyFill="1" applyBorder="1"/>
    <xf numFmtId="164" fontId="5" fillId="0" borderId="1" xfId="1" applyNumberFormat="1" applyFont="1" applyFill="1" applyBorder="1"/>
    <xf numFmtId="0" fontId="4" fillId="0" borderId="5" xfId="4" applyFont="1" applyBorder="1"/>
    <xf numFmtId="164" fontId="4" fillId="0" borderId="0" xfId="1" applyNumberFormat="1" applyFont="1" applyFill="1" applyBorder="1"/>
    <xf numFmtId="164" fontId="4" fillId="0" borderId="0" xfId="4" applyNumberFormat="1" applyFont="1" applyBorder="1"/>
    <xf numFmtId="10" fontId="7" fillId="0" borderId="0" xfId="2" applyNumberFormat="1" applyFont="1" applyBorder="1"/>
    <xf numFmtId="0" fontId="7" fillId="0" borderId="6" xfId="0" applyFont="1" applyBorder="1"/>
    <xf numFmtId="164" fontId="4" fillId="2" borderId="1" xfId="1" applyNumberFormat="1" applyFont="1" applyFill="1" applyBorder="1" applyAlignment="1"/>
    <xf numFmtId="0" fontId="7" fillId="0" borderId="1" xfId="0" applyFont="1" applyBorder="1" applyAlignment="1">
      <alignment vertical="top" wrapText="1"/>
    </xf>
    <xf numFmtId="164" fontId="4" fillId="0" borderId="1" xfId="1" applyNumberFormat="1" applyFont="1" applyFill="1" applyBorder="1" applyAlignment="1"/>
    <xf numFmtId="0" fontId="8" fillId="0" borderId="1" xfId="0" applyFont="1" applyBorder="1" applyAlignment="1">
      <alignment wrapText="1"/>
    </xf>
    <xf numFmtId="0" fontId="4" fillId="0" borderId="1" xfId="4" applyFont="1" applyBorder="1"/>
    <xf numFmtId="9" fontId="4" fillId="0" borderId="1" xfId="2" applyFont="1" applyFill="1" applyBorder="1"/>
    <xf numFmtId="0" fontId="5" fillId="0" borderId="1" xfId="4" applyFont="1" applyBorder="1"/>
    <xf numFmtId="164" fontId="5" fillId="0" borderId="3" xfId="1" applyNumberFormat="1" applyFont="1" applyFill="1" applyBorder="1"/>
    <xf numFmtId="164" fontId="4" fillId="0" borderId="3" xfId="4" applyNumberFormat="1" applyFont="1" applyBorder="1"/>
    <xf numFmtId="10" fontId="7" fillId="0" borderId="3" xfId="2" applyNumberFormat="1" applyFont="1" applyBorder="1"/>
    <xf numFmtId="0" fontId="5" fillId="0" borderId="7" xfId="4" applyFont="1" applyFill="1" applyBorder="1"/>
    <xf numFmtId="164" fontId="4" fillId="0" borderId="7" xfId="1" applyNumberFormat="1" applyFont="1" applyFill="1" applyBorder="1"/>
    <xf numFmtId="9" fontId="4" fillId="0" borderId="7" xfId="2" applyFont="1" applyFill="1" applyBorder="1"/>
    <xf numFmtId="164" fontId="4" fillId="0" borderId="7" xfId="4" applyNumberFormat="1" applyFont="1" applyBorder="1"/>
    <xf numFmtId="10" fontId="7" fillId="0" borderId="7" xfId="2" applyNumberFormat="1" applyFont="1" applyBorder="1"/>
    <xf numFmtId="0" fontId="7" fillId="0" borderId="7" xfId="0" applyFont="1" applyBorder="1"/>
    <xf numFmtId="0" fontId="3" fillId="0" borderId="1" xfId="0" applyFont="1" applyBorder="1"/>
    <xf numFmtId="0" fontId="5" fillId="0" borderId="1" xfId="4" applyFont="1" applyFill="1" applyBorder="1" applyAlignment="1"/>
    <xf numFmtId="0" fontId="4" fillId="0" borderId="1" xfId="4" applyFont="1" applyFill="1" applyBorder="1" applyAlignment="1"/>
    <xf numFmtId="44" fontId="4" fillId="2" borderId="1" xfId="1" applyFont="1" applyFill="1" applyBorder="1"/>
    <xf numFmtId="164" fontId="4" fillId="2" borderId="1" xfId="1" applyNumberFormat="1" applyFont="1" applyFill="1" applyBorder="1" applyAlignment="1">
      <alignment horizontal="right"/>
    </xf>
    <xf numFmtId="164" fontId="4" fillId="0" borderId="1" xfId="1" applyNumberFormat="1" applyFont="1" applyFill="1" applyBorder="1" applyAlignment="1">
      <alignment horizontal="right"/>
    </xf>
    <xf numFmtId="164" fontId="4" fillId="0" borderId="1" xfId="1" applyNumberFormat="1" applyFont="1" applyBorder="1"/>
    <xf numFmtId="164" fontId="10" fillId="0" borderId="1" xfId="1" applyNumberFormat="1" applyFont="1" applyFill="1" applyBorder="1" applyAlignment="1"/>
    <xf numFmtId="0" fontId="7" fillId="0" borderId="1" xfId="0" applyFont="1" applyFill="1" applyBorder="1" applyAlignment="1">
      <alignment vertical="top" wrapText="1"/>
    </xf>
    <xf numFmtId="0" fontId="0" fillId="0" borderId="0" xfId="0" applyFill="1"/>
    <xf numFmtId="0" fontId="4" fillId="0" borderId="3" xfId="4" applyFont="1" applyFill="1" applyBorder="1"/>
    <xf numFmtId="0" fontId="3" fillId="0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top" wrapText="1"/>
    </xf>
  </cellXfs>
  <cellStyles count="5">
    <cellStyle name="Currency" xfId="1" builtinId="4"/>
    <cellStyle name="Normal" xfId="0" builtinId="0"/>
    <cellStyle name="Normal 10" xfId="4"/>
    <cellStyle name="Normal 17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"/>
  <sheetViews>
    <sheetView tabSelected="1" zoomScale="90" zoomScaleNormal="90" workbookViewId="0">
      <selection activeCell="B3" sqref="B3:H3"/>
    </sheetView>
  </sheetViews>
  <sheetFormatPr defaultRowHeight="15" x14ac:dyDescent="0.25"/>
  <cols>
    <col min="1" max="1" width="11.5703125" bestFit="1" customWidth="1"/>
    <col min="2" max="2" width="31.7109375" customWidth="1"/>
    <col min="3" max="3" width="16.28515625" customWidth="1"/>
    <col min="4" max="4" width="17.140625" customWidth="1"/>
    <col min="5" max="5" width="17.140625" style="58" customWidth="1"/>
    <col min="6" max="6" width="16" bestFit="1" customWidth="1"/>
    <col min="7" max="7" width="16.42578125" bestFit="1" customWidth="1"/>
    <col min="8" max="8" width="65.28515625" bestFit="1" customWidth="1"/>
  </cols>
  <sheetData>
    <row r="1" spans="1:8" x14ac:dyDescent="0.25">
      <c r="A1" s="1" t="s">
        <v>0</v>
      </c>
      <c r="B1" s="2" t="s">
        <v>1</v>
      </c>
    </row>
    <row r="2" spans="1:8" x14ac:dyDescent="0.25">
      <c r="A2" s="1" t="s">
        <v>2</v>
      </c>
      <c r="B2" s="2" t="s">
        <v>54</v>
      </c>
    </row>
    <row r="3" spans="1:8" ht="101.25" customHeight="1" x14ac:dyDescent="0.25">
      <c r="A3" s="62" t="s">
        <v>3</v>
      </c>
      <c r="B3" s="63" t="s">
        <v>63</v>
      </c>
      <c r="C3" s="63"/>
      <c r="D3" s="63"/>
      <c r="E3" s="63"/>
      <c r="F3" s="63"/>
      <c r="G3" s="63"/>
      <c r="H3" s="63"/>
    </row>
    <row r="4" spans="1:8" x14ac:dyDescent="0.25">
      <c r="A4" s="1"/>
      <c r="B4" s="2"/>
    </row>
    <row r="5" spans="1:8" x14ac:dyDescent="0.25">
      <c r="A5" s="1"/>
      <c r="B5" s="3" t="s">
        <v>4</v>
      </c>
    </row>
    <row r="7" spans="1:8" x14ac:dyDescent="0.25">
      <c r="B7" s="4"/>
      <c r="C7" s="5">
        <v>2019</v>
      </c>
      <c r="D7" s="5">
        <v>2020</v>
      </c>
      <c r="E7" s="61">
        <v>2021</v>
      </c>
      <c r="F7" s="6" t="s">
        <v>55</v>
      </c>
      <c r="G7" s="7" t="s">
        <v>56</v>
      </c>
      <c r="H7" s="6" t="s">
        <v>5</v>
      </c>
    </row>
    <row r="8" spans="1:8" x14ac:dyDescent="0.25">
      <c r="B8" s="8" t="s">
        <v>6</v>
      </c>
      <c r="C8" s="9"/>
      <c r="D8" s="9"/>
      <c r="E8" s="9"/>
      <c r="F8" s="10"/>
      <c r="G8" s="11"/>
      <c r="H8" s="12"/>
    </row>
    <row r="9" spans="1:8" x14ac:dyDescent="0.25">
      <c r="B9" s="13" t="s">
        <v>7</v>
      </c>
      <c r="C9" s="10"/>
      <c r="D9" s="10"/>
      <c r="E9" s="59"/>
      <c r="F9" s="10"/>
      <c r="G9" s="14"/>
      <c r="H9" s="12"/>
    </row>
    <row r="10" spans="1:8" ht="66.75" customHeight="1" x14ac:dyDescent="0.25">
      <c r="B10" s="15" t="s">
        <v>8</v>
      </c>
      <c r="C10" s="16">
        <v>19991977</v>
      </c>
      <c r="D10" s="16">
        <v>11229630</v>
      </c>
      <c r="E10" s="17">
        <v>11598836</v>
      </c>
      <c r="F10" s="18">
        <f>E10-D10</f>
        <v>369206</v>
      </c>
      <c r="G10" s="19">
        <f>IFERROR(F10/D10,0)</f>
        <v>3.2877841923554023E-2</v>
      </c>
      <c r="H10" s="20"/>
    </row>
    <row r="11" spans="1:8" ht="39" x14ac:dyDescent="0.25">
      <c r="B11" s="15" t="s">
        <v>9</v>
      </c>
      <c r="C11" s="17">
        <v>146255</v>
      </c>
      <c r="D11" s="17">
        <v>0</v>
      </c>
      <c r="E11" s="17">
        <v>35892</v>
      </c>
      <c r="F11" s="21">
        <f t="shared" ref="F11:F66" si="0">E11-D11</f>
        <v>35892</v>
      </c>
      <c r="G11" s="22">
        <f t="shared" ref="G11:G66" si="1">IFERROR(F11/D11,0)</f>
        <v>0</v>
      </c>
      <c r="H11" s="20" t="s">
        <v>60</v>
      </c>
    </row>
    <row r="12" spans="1:8" x14ac:dyDescent="0.25">
      <c r="B12" s="15" t="s">
        <v>10</v>
      </c>
      <c r="C12" s="17">
        <v>7464</v>
      </c>
      <c r="D12" s="17">
        <v>7464</v>
      </c>
      <c r="E12" s="17">
        <v>8048</v>
      </c>
      <c r="F12" s="24">
        <f t="shared" si="0"/>
        <v>584</v>
      </c>
      <c r="G12" s="25">
        <f t="shared" si="1"/>
        <v>7.8242229367631297E-2</v>
      </c>
      <c r="H12" s="20"/>
    </row>
    <row r="13" spans="1:8" ht="26.25" x14ac:dyDescent="0.25">
      <c r="B13" s="15" t="s">
        <v>11</v>
      </c>
      <c r="C13" s="17">
        <v>12475</v>
      </c>
      <c r="D13" s="17">
        <v>12475</v>
      </c>
      <c r="E13" s="17">
        <v>21663</v>
      </c>
      <c r="F13" s="21">
        <f t="shared" si="0"/>
        <v>9188</v>
      </c>
      <c r="G13" s="22">
        <f t="shared" si="1"/>
        <v>0.73651302605210422</v>
      </c>
      <c r="H13" s="20" t="s">
        <v>58</v>
      </c>
    </row>
    <row r="14" spans="1:8" x14ac:dyDescent="0.25">
      <c r="B14" s="26" t="s">
        <v>12</v>
      </c>
      <c r="C14" s="27">
        <v>20158171</v>
      </c>
      <c r="D14" s="27">
        <f>SUM(D10:D13)</f>
        <v>11249569</v>
      </c>
      <c r="E14" s="27">
        <f>SUM(E10:E13)</f>
        <v>11664439</v>
      </c>
      <c r="F14" s="21">
        <f t="shared" si="0"/>
        <v>414870</v>
      </c>
      <c r="G14" s="22">
        <f t="shared" si="1"/>
        <v>3.6878746199076606E-2</v>
      </c>
      <c r="H14" s="23"/>
    </row>
    <row r="15" spans="1:8" x14ac:dyDescent="0.25">
      <c r="B15" s="28"/>
      <c r="C15" s="29"/>
      <c r="D15" s="29"/>
      <c r="E15" s="29"/>
      <c r="F15" s="30"/>
      <c r="G15" s="31"/>
      <c r="H15" s="32"/>
    </row>
    <row r="16" spans="1:8" x14ac:dyDescent="0.25">
      <c r="B16" s="26" t="s">
        <v>13</v>
      </c>
      <c r="C16" s="17"/>
      <c r="D16" s="17"/>
      <c r="E16" s="17"/>
      <c r="F16" s="21"/>
      <c r="G16" s="22"/>
      <c r="H16" s="23"/>
    </row>
    <row r="17" spans="2:8" ht="48" customHeight="1" x14ac:dyDescent="0.25">
      <c r="B17" s="15" t="s">
        <v>14</v>
      </c>
      <c r="C17" s="33">
        <v>515903015</v>
      </c>
      <c r="D17" s="16">
        <v>530780601</v>
      </c>
      <c r="E17" s="17">
        <v>546340061</v>
      </c>
      <c r="F17" s="18">
        <f t="shared" si="0"/>
        <v>15559460</v>
      </c>
      <c r="G17" s="19">
        <f t="shared" si="1"/>
        <v>2.9314296661719932E-2</v>
      </c>
      <c r="H17" s="34" t="s">
        <v>15</v>
      </c>
    </row>
    <row r="18" spans="2:8" x14ac:dyDescent="0.25">
      <c r="B18" s="15" t="s">
        <v>16</v>
      </c>
      <c r="C18" s="17">
        <v>24873877</v>
      </c>
      <c r="D18" s="17">
        <v>24873877</v>
      </c>
      <c r="E18" s="17">
        <v>24873877</v>
      </c>
      <c r="F18" s="21">
        <f t="shared" si="0"/>
        <v>0</v>
      </c>
      <c r="G18" s="22">
        <f t="shared" si="1"/>
        <v>0</v>
      </c>
      <c r="H18" s="23"/>
    </row>
    <row r="19" spans="2:8" x14ac:dyDescent="0.25">
      <c r="B19" s="15" t="s">
        <v>17</v>
      </c>
      <c r="C19" s="35">
        <v>38424405</v>
      </c>
      <c r="D19" s="17">
        <v>38424405</v>
      </c>
      <c r="E19" s="17">
        <v>38424405</v>
      </c>
      <c r="F19" s="21">
        <f t="shared" si="0"/>
        <v>0</v>
      </c>
      <c r="G19" s="22">
        <f t="shared" si="1"/>
        <v>0</v>
      </c>
      <c r="H19" s="23"/>
    </row>
    <row r="20" spans="2:8" x14ac:dyDescent="0.25">
      <c r="B20" s="15" t="s">
        <v>18</v>
      </c>
      <c r="C20" s="35">
        <v>82967</v>
      </c>
      <c r="D20" s="17">
        <v>82967</v>
      </c>
      <c r="E20" s="17">
        <v>69427</v>
      </c>
      <c r="F20" s="21">
        <f t="shared" si="0"/>
        <v>-13540</v>
      </c>
      <c r="G20" s="22">
        <f t="shared" si="1"/>
        <v>-0.16319741584003278</v>
      </c>
      <c r="H20" s="23"/>
    </row>
    <row r="21" spans="2:8" ht="55.9" customHeight="1" x14ac:dyDescent="0.25">
      <c r="B21" s="15" t="s">
        <v>19</v>
      </c>
      <c r="C21" s="16">
        <v>-261902728</v>
      </c>
      <c r="D21" s="16">
        <v>-276081827</v>
      </c>
      <c r="E21" s="17">
        <v>-290140956</v>
      </c>
      <c r="F21" s="18">
        <f t="shared" si="0"/>
        <v>-14059129</v>
      </c>
      <c r="G21" s="19">
        <f t="shared" si="1"/>
        <v>5.0923775580491215E-2</v>
      </c>
      <c r="H21" s="36" t="s">
        <v>59</v>
      </c>
    </row>
    <row r="22" spans="2:8" x14ac:dyDescent="0.25">
      <c r="B22" s="26" t="s">
        <v>20</v>
      </c>
      <c r="C22" s="27">
        <f>SUM(C17:C21)</f>
        <v>317381536</v>
      </c>
      <c r="D22" s="27">
        <f>SUM(D17:D21)</f>
        <v>318080023</v>
      </c>
      <c r="E22" s="27">
        <f>SUM(E17:E21)</f>
        <v>319566814</v>
      </c>
      <c r="F22" s="21">
        <f t="shared" si="0"/>
        <v>1486791</v>
      </c>
      <c r="G22" s="22">
        <f t="shared" si="1"/>
        <v>4.6742671418883797E-3</v>
      </c>
      <c r="H22" s="23"/>
    </row>
    <row r="23" spans="2:8" x14ac:dyDescent="0.25">
      <c r="B23" s="37"/>
      <c r="C23" s="38"/>
      <c r="D23" s="17"/>
      <c r="E23" s="17"/>
      <c r="F23" s="21"/>
      <c r="G23" s="22"/>
      <c r="H23" s="23"/>
    </row>
    <row r="24" spans="2:8" x14ac:dyDescent="0.25">
      <c r="B24" s="39" t="s">
        <v>21</v>
      </c>
      <c r="C24" s="27">
        <f>SUM(C22,C14)</f>
        <v>337539707</v>
      </c>
      <c r="D24" s="27">
        <f>SUM(D22,D14)</f>
        <v>329329592</v>
      </c>
      <c r="E24" s="27">
        <f>SUM(E22,E14)</f>
        <v>331231253</v>
      </c>
      <c r="F24" s="21">
        <f t="shared" si="0"/>
        <v>1901661</v>
      </c>
      <c r="G24" s="22">
        <f t="shared" si="1"/>
        <v>5.774339889869356E-3</v>
      </c>
      <c r="H24" s="23"/>
    </row>
    <row r="25" spans="2:8" x14ac:dyDescent="0.25">
      <c r="B25" s="28"/>
      <c r="C25" s="29"/>
      <c r="D25" s="29"/>
      <c r="E25" s="29"/>
      <c r="F25" s="30"/>
      <c r="G25" s="31"/>
      <c r="H25" s="32"/>
    </row>
    <row r="26" spans="2:8" x14ac:dyDescent="0.25">
      <c r="B26" s="8" t="s">
        <v>22</v>
      </c>
      <c r="C26" s="40"/>
      <c r="D26" s="40"/>
      <c r="E26" s="40"/>
      <c r="F26" s="41"/>
      <c r="G26" s="42"/>
      <c r="H26" s="12"/>
    </row>
    <row r="27" spans="2:8" x14ac:dyDescent="0.25">
      <c r="B27" s="43" t="s">
        <v>23</v>
      </c>
      <c r="C27" s="45"/>
      <c r="D27" s="44"/>
      <c r="E27" s="44"/>
      <c r="F27" s="46"/>
      <c r="G27" s="47"/>
      <c r="H27" s="48"/>
    </row>
    <row r="28" spans="2:8" ht="39" x14ac:dyDescent="0.25">
      <c r="B28" s="15" t="s">
        <v>24</v>
      </c>
      <c r="C28" s="35">
        <v>2867660</v>
      </c>
      <c r="D28" s="17">
        <v>3673265</v>
      </c>
      <c r="E28" s="17">
        <v>9371226</v>
      </c>
      <c r="F28" s="24">
        <f t="shared" si="0"/>
        <v>5697961</v>
      </c>
      <c r="G28" s="25">
        <f t="shared" si="1"/>
        <v>1.5511979124838529</v>
      </c>
      <c r="H28" s="20" t="s">
        <v>61</v>
      </c>
    </row>
    <row r="29" spans="2:8" ht="39" x14ac:dyDescent="0.25">
      <c r="B29" s="15" t="s">
        <v>25</v>
      </c>
      <c r="C29" s="35">
        <v>0</v>
      </c>
      <c r="D29" s="17">
        <v>3376</v>
      </c>
      <c r="E29" s="17">
        <v>18109</v>
      </c>
      <c r="F29" s="24">
        <f t="shared" si="0"/>
        <v>14733</v>
      </c>
      <c r="G29" s="25">
        <f t="shared" si="1"/>
        <v>4.3640402843601898</v>
      </c>
      <c r="H29" s="20" t="s">
        <v>62</v>
      </c>
    </row>
    <row r="30" spans="2:8" x14ac:dyDescent="0.25">
      <c r="B30" s="26" t="s">
        <v>26</v>
      </c>
      <c r="C30" s="27">
        <f>SUM(C28)</f>
        <v>2867660</v>
      </c>
      <c r="D30" s="27">
        <f>SUM(D28:D29)</f>
        <v>3676641</v>
      </c>
      <c r="E30" s="27">
        <f>SUM(E28:E29)</f>
        <v>9389335</v>
      </c>
      <c r="F30" s="24">
        <f t="shared" si="0"/>
        <v>5712694</v>
      </c>
      <c r="G30" s="25">
        <f t="shared" si="1"/>
        <v>1.553780747154808</v>
      </c>
      <c r="H30" s="23"/>
    </row>
    <row r="31" spans="2:8" x14ac:dyDescent="0.25">
      <c r="B31" s="26"/>
      <c r="C31" s="27"/>
      <c r="D31" s="27"/>
      <c r="E31" s="27"/>
      <c r="F31" s="21">
        <f t="shared" si="0"/>
        <v>0</v>
      </c>
      <c r="G31" s="22">
        <f t="shared" si="1"/>
        <v>0</v>
      </c>
      <c r="H31" s="23"/>
    </row>
    <row r="32" spans="2:8" x14ac:dyDescent="0.25">
      <c r="B32" s="26" t="s">
        <v>27</v>
      </c>
      <c r="C32" s="17"/>
      <c r="D32" s="17"/>
      <c r="E32" s="17"/>
      <c r="F32" s="21">
        <f t="shared" si="0"/>
        <v>0</v>
      </c>
      <c r="G32" s="22">
        <f t="shared" si="1"/>
        <v>0</v>
      </c>
      <c r="H32" s="23"/>
    </row>
    <row r="33" spans="2:8" x14ac:dyDescent="0.25">
      <c r="B33" s="15" t="s">
        <v>28</v>
      </c>
      <c r="C33" s="17">
        <v>317381536</v>
      </c>
      <c r="D33" s="17">
        <v>318080023</v>
      </c>
      <c r="E33" s="17">
        <v>312796787</v>
      </c>
      <c r="F33" s="21">
        <f t="shared" si="0"/>
        <v>-5283236</v>
      </c>
      <c r="G33" s="22">
        <f t="shared" si="1"/>
        <v>-1.6609769925727151E-2</v>
      </c>
      <c r="H33" s="23"/>
    </row>
    <row r="34" spans="2:8" ht="26.25" x14ac:dyDescent="0.25">
      <c r="B34" s="15" t="s">
        <v>29</v>
      </c>
      <c r="C34" s="17"/>
      <c r="D34" s="17">
        <v>3096694</v>
      </c>
      <c r="E34" s="17">
        <v>3024790</v>
      </c>
      <c r="F34" s="18">
        <f t="shared" si="0"/>
        <v>-71904</v>
      </c>
      <c r="G34" s="19">
        <f t="shared" si="1"/>
        <v>-2.3219601290925096E-2</v>
      </c>
      <c r="H34" s="20" t="s">
        <v>57</v>
      </c>
    </row>
    <row r="35" spans="2:8" x14ac:dyDescent="0.25">
      <c r="B35" s="15" t="s">
        <v>30</v>
      </c>
      <c r="C35" s="17">
        <v>17290511</v>
      </c>
      <c r="D35" s="17">
        <v>4476234</v>
      </c>
      <c r="E35" s="17">
        <v>6020341</v>
      </c>
      <c r="F35" s="21">
        <f t="shared" si="0"/>
        <v>1544107</v>
      </c>
      <c r="G35" s="22">
        <f t="shared" si="1"/>
        <v>0.34495672031444291</v>
      </c>
      <c r="H35" s="23"/>
    </row>
    <row r="36" spans="2:8" x14ac:dyDescent="0.25">
      <c r="B36" s="26" t="s">
        <v>31</v>
      </c>
      <c r="C36" s="27">
        <v>334672047</v>
      </c>
      <c r="D36" s="27">
        <f>SUM(D33:D35)</f>
        <v>325652951</v>
      </c>
      <c r="E36" s="27">
        <f>SUM(E33:E35)</f>
        <v>321841918</v>
      </c>
      <c r="F36" s="21">
        <f t="shared" si="0"/>
        <v>-3811033</v>
      </c>
      <c r="G36" s="22">
        <f t="shared" si="1"/>
        <v>-1.1702743636430306E-2</v>
      </c>
      <c r="H36" s="23"/>
    </row>
    <row r="37" spans="2:8" x14ac:dyDescent="0.25">
      <c r="B37" s="37"/>
      <c r="C37" s="17"/>
      <c r="D37" s="17"/>
      <c r="E37" s="17"/>
      <c r="F37" s="21"/>
      <c r="G37" s="22"/>
      <c r="H37" s="23"/>
    </row>
    <row r="38" spans="2:8" x14ac:dyDescent="0.25">
      <c r="B38" s="26" t="s">
        <v>32</v>
      </c>
      <c r="C38" s="27">
        <f t="shared" ref="C38" si="2">SUM(C36,C30)</f>
        <v>337539707</v>
      </c>
      <c r="D38" s="27">
        <f>SUM(D36,D30)</f>
        <v>329329592</v>
      </c>
      <c r="E38" s="27">
        <f>SUM(E36,E30)</f>
        <v>331231253</v>
      </c>
      <c r="F38" s="21">
        <f t="shared" si="0"/>
        <v>1901661</v>
      </c>
      <c r="G38" s="22">
        <f t="shared" si="1"/>
        <v>5.774339889869356E-3</v>
      </c>
      <c r="H38" s="23"/>
    </row>
    <row r="39" spans="2:8" x14ac:dyDescent="0.25">
      <c r="B39" s="49"/>
      <c r="C39" s="49"/>
      <c r="D39" s="49"/>
      <c r="E39" s="60"/>
      <c r="F39" s="21"/>
      <c r="G39" s="22"/>
      <c r="H39" s="23"/>
    </row>
    <row r="40" spans="2:8" x14ac:dyDescent="0.25">
      <c r="B40" s="50" t="s">
        <v>33</v>
      </c>
      <c r="C40" s="37"/>
      <c r="D40" s="37"/>
      <c r="E40" s="15"/>
      <c r="F40" s="21"/>
      <c r="G40" s="22"/>
      <c r="H40" s="23"/>
    </row>
    <row r="41" spans="2:8" ht="66.75" customHeight="1" x14ac:dyDescent="0.25">
      <c r="B41" s="51" t="s">
        <v>34</v>
      </c>
      <c r="C41" s="52">
        <v>5763965</v>
      </c>
      <c r="D41" s="17">
        <v>0</v>
      </c>
      <c r="E41" s="17">
        <v>0</v>
      </c>
      <c r="F41" s="18">
        <f t="shared" si="0"/>
        <v>0</v>
      </c>
      <c r="G41" s="19">
        <f t="shared" si="1"/>
        <v>0</v>
      </c>
      <c r="H41" s="34"/>
    </row>
    <row r="42" spans="2:8" x14ac:dyDescent="0.25">
      <c r="B42" s="15" t="s">
        <v>37</v>
      </c>
      <c r="C42" s="54">
        <v>1500000</v>
      </c>
      <c r="D42" s="17">
        <v>1534099</v>
      </c>
      <c r="E42" s="17">
        <v>1554934</v>
      </c>
      <c r="F42" s="18">
        <f t="shared" si="0"/>
        <v>20835</v>
      </c>
      <c r="G42" s="19">
        <f t="shared" si="1"/>
        <v>1.3581261704753083E-2</v>
      </c>
      <c r="H42" s="23"/>
    </row>
    <row r="43" spans="2:8" x14ac:dyDescent="0.25">
      <c r="B43" s="26" t="s">
        <v>39</v>
      </c>
      <c r="C43" s="27">
        <f>SUM(C41:C42)</f>
        <v>7263965</v>
      </c>
      <c r="D43" s="27">
        <f t="shared" ref="D43:E43" si="3">SUM(D41:D42)</f>
        <v>1534099</v>
      </c>
      <c r="E43" s="27">
        <f t="shared" si="3"/>
        <v>1554934</v>
      </c>
      <c r="F43" s="24">
        <f t="shared" si="0"/>
        <v>20835</v>
      </c>
      <c r="G43" s="25">
        <f t="shared" si="1"/>
        <v>1.3581261704753083E-2</v>
      </c>
      <c r="H43" s="23"/>
    </row>
    <row r="44" spans="2:8" x14ac:dyDescent="0.25">
      <c r="B44" s="37"/>
      <c r="C44" s="55"/>
      <c r="D44" s="55"/>
      <c r="E44" s="17"/>
      <c r="F44" s="24"/>
      <c r="G44" s="25"/>
      <c r="H44" s="23"/>
    </row>
    <row r="45" spans="2:8" x14ac:dyDescent="0.25">
      <c r="B45" s="50" t="s">
        <v>40</v>
      </c>
      <c r="C45" s="17"/>
      <c r="D45" s="17"/>
      <c r="E45" s="17"/>
      <c r="F45" s="24"/>
      <c r="G45" s="25"/>
      <c r="H45" s="23"/>
    </row>
    <row r="46" spans="2:8" x14ac:dyDescent="0.25">
      <c r="B46" s="15" t="s">
        <v>41</v>
      </c>
      <c r="C46" s="17">
        <v>624866</v>
      </c>
      <c r="D46" s="17">
        <v>638407</v>
      </c>
      <c r="E46" s="17">
        <v>1011959</v>
      </c>
      <c r="F46" s="24">
        <f t="shared" si="0"/>
        <v>373552</v>
      </c>
      <c r="G46" s="25">
        <f t="shared" si="1"/>
        <v>0.58513142869674051</v>
      </c>
      <c r="H46" s="20"/>
    </row>
    <row r="47" spans="2:8" x14ac:dyDescent="0.25">
      <c r="B47" s="15" t="s">
        <v>42</v>
      </c>
      <c r="C47" s="17">
        <v>13260181</v>
      </c>
      <c r="D47" s="16">
        <v>14179099</v>
      </c>
      <c r="E47" s="17">
        <v>14080942</v>
      </c>
      <c r="F47" s="24">
        <f t="shared" si="0"/>
        <v>-98157</v>
      </c>
      <c r="G47" s="25">
        <f t="shared" si="1"/>
        <v>-6.9226542532780117E-3</v>
      </c>
      <c r="H47" s="23"/>
    </row>
    <row r="48" spans="2:8" x14ac:dyDescent="0.25">
      <c r="B48" s="26" t="s">
        <v>43</v>
      </c>
      <c r="C48" s="27">
        <f>SUM(C46:C47)</f>
        <v>13885047</v>
      </c>
      <c r="D48" s="27">
        <f>SUM(D46:D47)</f>
        <v>14817506</v>
      </c>
      <c r="E48" s="27">
        <f>SUM(E46:E47)</f>
        <v>15092901</v>
      </c>
      <c r="F48" s="24">
        <f t="shared" si="0"/>
        <v>275395</v>
      </c>
      <c r="G48" s="25">
        <f t="shared" si="1"/>
        <v>1.8585786298989857E-2</v>
      </c>
      <c r="H48" s="23"/>
    </row>
    <row r="49" spans="2:8" x14ac:dyDescent="0.25">
      <c r="B49" s="37"/>
      <c r="C49" s="55"/>
      <c r="D49" s="55"/>
      <c r="E49" s="17"/>
      <c r="F49" s="24">
        <f t="shared" si="0"/>
        <v>0</v>
      </c>
      <c r="G49" s="25">
        <f t="shared" si="1"/>
        <v>0</v>
      </c>
      <c r="H49" s="23"/>
    </row>
    <row r="50" spans="2:8" x14ac:dyDescent="0.25">
      <c r="B50" s="26" t="s">
        <v>44</v>
      </c>
      <c r="C50" s="27">
        <f>C43-C48</f>
        <v>-6621082</v>
      </c>
      <c r="D50" s="27">
        <f>D43-D48</f>
        <v>-13283407</v>
      </c>
      <c r="E50" s="27">
        <v>-13537967</v>
      </c>
      <c r="F50" s="24">
        <f t="shared" si="0"/>
        <v>-254560</v>
      </c>
      <c r="G50" s="25">
        <f t="shared" si="1"/>
        <v>1.9163758213536632E-2</v>
      </c>
      <c r="H50" s="23"/>
    </row>
    <row r="51" spans="2:8" x14ac:dyDescent="0.25">
      <c r="B51" s="37"/>
      <c r="C51" s="55"/>
      <c r="D51" s="55"/>
      <c r="E51" s="17"/>
      <c r="F51" s="24"/>
      <c r="G51" s="25"/>
      <c r="H51" s="23"/>
    </row>
    <row r="52" spans="2:8" x14ac:dyDescent="0.25">
      <c r="B52" s="50" t="s">
        <v>45</v>
      </c>
      <c r="C52" s="56"/>
      <c r="D52" s="56"/>
      <c r="E52" s="56"/>
      <c r="F52" s="24"/>
      <c r="G52" s="25"/>
      <c r="H52" s="23"/>
    </row>
    <row r="53" spans="2:8" ht="58.5" customHeight="1" x14ac:dyDescent="0.25">
      <c r="B53" s="15" t="s">
        <v>36</v>
      </c>
      <c r="C53" s="53">
        <v>4566271</v>
      </c>
      <c r="D53" s="16">
        <v>636520</v>
      </c>
      <c r="E53" s="17">
        <v>5958602</v>
      </c>
      <c r="F53" s="18">
        <f>E53-D53</f>
        <v>5322082</v>
      </c>
      <c r="G53" s="19">
        <f>IFERROR(F53/D53,0)</f>
        <v>8.3612172437629617</v>
      </c>
      <c r="H53" s="20"/>
    </row>
    <row r="54" spans="2:8" x14ac:dyDescent="0.25">
      <c r="B54" s="15" t="s">
        <v>38</v>
      </c>
      <c r="C54" s="54">
        <v>651925</v>
      </c>
      <c r="D54" s="17">
        <v>67650</v>
      </c>
      <c r="E54" s="17">
        <v>283140</v>
      </c>
      <c r="F54" s="24">
        <f>E54-D54</f>
        <v>215490</v>
      </c>
      <c r="G54" s="25">
        <f>IFERROR(F54/D54,0)</f>
        <v>3.1853658536585368</v>
      </c>
      <c r="H54" s="23"/>
    </row>
    <row r="55" spans="2:8" x14ac:dyDescent="0.25">
      <c r="B55" s="15" t="s">
        <v>35</v>
      </c>
      <c r="C55" s="17">
        <v>12761</v>
      </c>
      <c r="D55" s="17">
        <v>6294</v>
      </c>
      <c r="E55" s="17">
        <v>0</v>
      </c>
      <c r="F55" s="18">
        <f t="shared" ref="F55" si="4">E55-D55</f>
        <v>-6294</v>
      </c>
      <c r="G55" s="19">
        <f t="shared" ref="G55" si="5">IFERROR(F55/D55,0)</f>
        <v>-1</v>
      </c>
      <c r="H55" s="34"/>
    </row>
    <row r="56" spans="2:8" x14ac:dyDescent="0.25">
      <c r="B56" s="15" t="s">
        <v>46</v>
      </c>
      <c r="C56" s="17">
        <v>452370</v>
      </c>
      <c r="D56" s="17">
        <v>227702</v>
      </c>
      <c r="E56" s="17">
        <v>87759</v>
      </c>
      <c r="F56" s="18">
        <f t="shared" si="0"/>
        <v>-139943</v>
      </c>
      <c r="G56" s="19">
        <f t="shared" si="1"/>
        <v>-0.61458836549525253</v>
      </c>
      <c r="H56" s="57"/>
    </row>
    <row r="57" spans="2:8" x14ac:dyDescent="0.25">
      <c r="B57" s="15" t="s">
        <v>47</v>
      </c>
      <c r="C57" s="17">
        <v>151289</v>
      </c>
      <c r="D57" s="17">
        <v>4755</v>
      </c>
      <c r="E57" s="17">
        <v>29433</v>
      </c>
      <c r="F57" s="18">
        <f t="shared" si="0"/>
        <v>24678</v>
      </c>
      <c r="G57" s="19">
        <f t="shared" si="1"/>
        <v>5.1899053627760257</v>
      </c>
      <c r="H57" s="57"/>
    </row>
    <row r="58" spans="2:8" x14ac:dyDescent="0.25">
      <c r="B58" s="15" t="s">
        <v>48</v>
      </c>
      <c r="C58" s="17"/>
      <c r="D58" s="17">
        <v>-110</v>
      </c>
      <c r="E58" s="17">
        <v>0</v>
      </c>
      <c r="F58" s="24">
        <f t="shared" si="0"/>
        <v>110</v>
      </c>
      <c r="G58" s="25">
        <f t="shared" si="1"/>
        <v>-1</v>
      </c>
      <c r="H58" s="23"/>
    </row>
    <row r="59" spans="2:8" x14ac:dyDescent="0.25">
      <c r="B59" s="15" t="s">
        <v>49</v>
      </c>
      <c r="C59" s="16">
        <v>3250000</v>
      </c>
      <c r="D59" s="16">
        <v>3321500</v>
      </c>
      <c r="E59" s="17">
        <v>3368000</v>
      </c>
      <c r="F59" s="24">
        <f t="shared" si="0"/>
        <v>46500</v>
      </c>
      <c r="G59" s="25">
        <f t="shared" si="1"/>
        <v>1.3999698931205781E-2</v>
      </c>
      <c r="H59" s="20"/>
    </row>
    <row r="60" spans="2:8" x14ac:dyDescent="0.25">
      <c r="B60" s="26" t="s">
        <v>50</v>
      </c>
      <c r="C60" s="27">
        <f>SUM(C53:C59)</f>
        <v>9084616</v>
      </c>
      <c r="D60" s="27">
        <f t="shared" ref="D60:E60" si="6">SUM(D53:D59)</f>
        <v>4264311</v>
      </c>
      <c r="E60" s="27">
        <f t="shared" si="6"/>
        <v>9726934</v>
      </c>
      <c r="F60" s="24">
        <f t="shared" si="0"/>
        <v>5462623</v>
      </c>
      <c r="G60" s="25">
        <f t="shared" si="1"/>
        <v>1.2810095229921081</v>
      </c>
      <c r="H60" s="23"/>
    </row>
    <row r="61" spans="2:8" x14ac:dyDescent="0.25">
      <c r="B61" s="37"/>
      <c r="C61" s="55"/>
      <c r="D61" s="55"/>
      <c r="E61" s="17"/>
      <c r="F61" s="24"/>
      <c r="G61" s="25"/>
      <c r="H61" s="23"/>
    </row>
    <row r="62" spans="2:8" x14ac:dyDescent="0.25">
      <c r="B62" s="26" t="s">
        <v>51</v>
      </c>
      <c r="C62" s="27">
        <f>SUM(C60,C50)</f>
        <v>2463534</v>
      </c>
      <c r="D62" s="27">
        <f>SUM(D60,D50)</f>
        <v>-9019096</v>
      </c>
      <c r="E62" s="27">
        <f>SUM(E60,E50)</f>
        <v>-3811033</v>
      </c>
      <c r="F62" s="24">
        <f t="shared" si="0"/>
        <v>5208063</v>
      </c>
      <c r="G62" s="25">
        <f t="shared" si="1"/>
        <v>-0.57744844937896211</v>
      </c>
      <c r="H62" s="23"/>
    </row>
    <row r="63" spans="2:8" x14ac:dyDescent="0.25">
      <c r="B63" s="37"/>
      <c r="C63" s="55"/>
      <c r="D63" s="55"/>
      <c r="E63" s="17"/>
      <c r="F63" s="24">
        <f t="shared" si="0"/>
        <v>0</v>
      </c>
      <c r="G63" s="25">
        <f t="shared" si="1"/>
        <v>0</v>
      </c>
      <c r="H63" s="23"/>
    </row>
    <row r="64" spans="2:8" x14ac:dyDescent="0.25">
      <c r="B64" s="15" t="s">
        <v>52</v>
      </c>
      <c r="C64" s="17">
        <v>332208513</v>
      </c>
      <c r="D64" s="17">
        <v>334672047</v>
      </c>
      <c r="E64" s="17">
        <v>325652951</v>
      </c>
      <c r="F64" s="24">
        <f t="shared" si="0"/>
        <v>-9019096</v>
      </c>
      <c r="G64" s="25">
        <f t="shared" si="1"/>
        <v>-2.6949056788121897E-2</v>
      </c>
      <c r="H64" s="23"/>
    </row>
    <row r="65" spans="2:8" x14ac:dyDescent="0.25">
      <c r="B65" s="37"/>
      <c r="C65" s="17"/>
      <c r="D65" s="17"/>
      <c r="E65" s="17"/>
      <c r="F65" s="24"/>
      <c r="G65" s="25"/>
      <c r="H65" s="23"/>
    </row>
    <row r="66" spans="2:8" x14ac:dyDescent="0.25">
      <c r="B66" s="26" t="s">
        <v>53</v>
      </c>
      <c r="C66" s="27">
        <f>C64+C62+C59</f>
        <v>337922047</v>
      </c>
      <c r="D66" s="27">
        <f>D64+D62</f>
        <v>325652951</v>
      </c>
      <c r="E66" s="27">
        <v>321841918</v>
      </c>
      <c r="F66" s="24">
        <f t="shared" si="0"/>
        <v>-3811033</v>
      </c>
      <c r="G66" s="25">
        <f t="shared" si="1"/>
        <v>-1.1702743636430306E-2</v>
      </c>
      <c r="H66" s="23"/>
    </row>
  </sheetData>
  <mergeCells count="1">
    <mergeCell ref="B3:H3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DE7E6BF954A134FAB598AE579F26164" ma:contentTypeVersion="13" ma:contentTypeDescription="Create a new document." ma:contentTypeScope="" ma:versionID="c195a124c50cc04755712add1efd8ad5">
  <xsd:schema xmlns:xsd="http://www.w3.org/2001/XMLSchema" xmlns:xs="http://www.w3.org/2001/XMLSchema" xmlns:p="http://schemas.microsoft.com/office/2006/metadata/properties" xmlns:ns1="http://schemas.microsoft.com/sharepoint/v3" xmlns:ns3="dcbb0dc0-87b5-43ec-a7a1-5fc0ed388e7e" xmlns:ns4="ad30fa62-d31d-47c5-b5c9-bd720f3f3141" targetNamespace="http://schemas.microsoft.com/office/2006/metadata/properties" ma:root="true" ma:fieldsID="fbdb703c518b00dee7aff30e12ebf972" ns1:_="" ns3:_="" ns4:_="">
    <xsd:import namespace="http://schemas.microsoft.com/sharepoint/v3"/>
    <xsd:import namespace="dcbb0dc0-87b5-43ec-a7a1-5fc0ed388e7e"/>
    <xsd:import namespace="ad30fa62-d31d-47c5-b5c9-bd720f3f314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1:_ip_UnifiedCompliancePolicyProperties" minOccurs="0"/>
                <xsd:element ref="ns1:_ip_UnifiedCompliancePolicyUIAction" minOccurs="0"/>
                <xsd:element ref="ns4:MediaServiceDateTaken" minOccurs="0"/>
                <xsd:element ref="ns4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7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8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bb0dc0-87b5-43ec-a7a1-5fc0ed388e7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30fa62-d31d-47c5-b5c9-bd720f3f31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64A9F9A1-8371-40CE-86E1-6BEDF6E50AC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DD00407-CB94-4BB8-AA89-C98EE30DD4C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dcbb0dc0-87b5-43ec-a7a1-5fc0ed388e7e"/>
    <ds:schemaRef ds:uri="ad30fa62-d31d-47c5-b5c9-bd720f3f314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1AAA348-A391-4ADF-887E-1810E806D3FD}">
  <ds:schemaRefs>
    <ds:schemaRef ds:uri="ad30fa62-d31d-47c5-b5c9-bd720f3f3141"/>
    <ds:schemaRef ds:uri="http://purl.org/dc/elements/1.1/"/>
    <ds:schemaRef ds:uri="http://schemas.microsoft.com/office/2006/metadata/properties"/>
    <ds:schemaRef ds:uri="http://schemas.microsoft.com/sharepoint/v3"/>
    <ds:schemaRef ds:uri="dcbb0dc0-87b5-43ec-a7a1-5fc0ed388e7e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FS Analytical Procedures</vt:lpstr>
    </vt:vector>
  </TitlesOfParts>
  <Company>WA State Auditor's Office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Khokhar, Sonia (SAO)</dc:creator>
  <cp:lastModifiedBy>Du, Eileen (SAO)</cp:lastModifiedBy>
  <dcterms:created xsi:type="dcterms:W3CDTF">2022-11-08T21:47:22Z</dcterms:created>
  <dcterms:modified xsi:type="dcterms:W3CDTF">2022-11-10T20:00:32Z</dcterms:modified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ContentTypeId">
    <vt:lpwstr>0x010100EDE7E6BF954A134FAB598AE579F26164</vt:lpwstr>
  </op:property>
  <op:property fmtid="{D5CDD505-2E9C-101B-9397-08002B2CF9AE}" pid="3" name="NativeLinkConverted">
    <vt:bool>true</vt:bool>
  </op:property>
</op:Properties>
</file>