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ul\appdata\local\temp\tm_temp\TM_5\"/>
    </mc:Choice>
  </mc:AlternateContent>
  <bookViews>
    <workbookView xWindow="0" yWindow="0" windowWidth="18870" windowHeight="7815"/>
  </bookViews>
  <sheets>
    <sheet name="Cash" sheetId="3" r:id="rId1"/>
    <sheet name="Trial Balance Report" sheetId="4" r:id="rId2"/>
  </sheets>
  <definedNames>
    <definedName name="TMB2089555479" localSheetId="0">Cash!$B$4</definedName>
    <definedName name="TMB2089555479">#REF!</definedName>
    <definedName name="TMB2090613732" localSheetId="0">Cash!$B$3</definedName>
    <definedName name="TMB2090613732">#REF!</definedName>
    <definedName name="TMB240613045" localSheetId="0">Cash!#REF!</definedName>
    <definedName name="TMB240613045">#REF!</definedName>
    <definedName name="TMB708396935" localSheetId="0">Cash!#REF!</definedName>
    <definedName name="TMB708396935">#REF!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3" l="1"/>
  <c r="C55" i="3" l="1"/>
  <c r="C60" i="3"/>
  <c r="C54" i="3"/>
  <c r="E25" i="3" l="1"/>
  <c r="G25" i="3"/>
  <c r="G19" i="3"/>
  <c r="G12" i="3"/>
  <c r="G13" i="3"/>
  <c r="G14" i="3"/>
  <c r="G11" i="3"/>
  <c r="E28" i="3"/>
  <c r="E29" i="3" s="1"/>
  <c r="F29" i="3"/>
  <c r="C59" i="3"/>
  <c r="F37" i="3"/>
  <c r="E37" i="3"/>
  <c r="G36" i="3"/>
  <c r="G37" i="3" s="1"/>
  <c r="K27" i="3"/>
  <c r="J27" i="3"/>
  <c r="F21" i="3"/>
  <c r="E21" i="3"/>
  <c r="C58" i="3" s="1"/>
  <c r="F15" i="3"/>
  <c r="G15" i="3" s="1"/>
  <c r="E15" i="3"/>
  <c r="C52" i="3" l="1"/>
  <c r="C63" i="3"/>
  <c r="G28" i="3"/>
  <c r="F31" i="3"/>
  <c r="G29" i="3"/>
  <c r="E42" i="3"/>
  <c r="E31" i="3"/>
  <c r="F42" i="3"/>
  <c r="C64" i="3"/>
  <c r="C65" i="3" s="1"/>
  <c r="G31" i="3" l="1"/>
  <c r="C46" i="3"/>
  <c r="C48" i="3" s="1"/>
  <c r="G42" i="3"/>
</calcChain>
</file>

<file path=xl/comments1.xml><?xml version="1.0" encoding="utf-8"?>
<comments xmlns="http://schemas.openxmlformats.org/spreadsheetml/2006/main">
  <authors>
    <author>Khokhar, Sonia (SAO)</author>
    <author>Du, Eileen (SAO)</author>
  </authors>
  <commentList>
    <comment ref="F9" authorId="0" shapeId="0">
      <text>
        <r>
          <rPr>
            <b/>
            <sz val="9"/>
            <color indexed="81"/>
            <rFont val="Tahoma"/>
            <family val="2"/>
          </rPr>
          <t>Khokhar, Sonia (SAO):</t>
        </r>
        <r>
          <rPr>
            <sz val="9"/>
            <color indexed="81"/>
            <rFont val="Tahoma"/>
            <family val="2"/>
          </rPr>
          <t xml:space="preserve">
Amounts per GL agree to FS without exception. See line 47 for reconcilation.  </t>
        </r>
      </text>
    </comment>
    <comment ref="F17" authorId="0" shapeId="0">
      <text>
        <r>
          <rPr>
            <b/>
            <sz val="9"/>
            <color indexed="81"/>
            <rFont val="Tahoma"/>
            <family val="2"/>
          </rPr>
          <t>Khokhar, Sonia (SAO):</t>
        </r>
        <r>
          <rPr>
            <sz val="9"/>
            <color indexed="81"/>
            <rFont val="Tahoma"/>
            <family val="2"/>
          </rPr>
          <t xml:space="preserve">
Amounts per GL agree to FS without exception. See line 47 for reconcilation.  </t>
        </r>
      </text>
    </comment>
    <comment ref="F23" authorId="0" shapeId="0">
      <text>
        <r>
          <rPr>
            <b/>
            <sz val="9"/>
            <color indexed="81"/>
            <rFont val="Tahoma"/>
            <family val="2"/>
          </rPr>
          <t>Khokhar, Sonia (SAO):</t>
        </r>
        <r>
          <rPr>
            <sz val="9"/>
            <color indexed="81"/>
            <rFont val="Tahoma"/>
            <family val="2"/>
          </rPr>
          <t xml:space="preserve">
Amounts per GL agree to FS without exception. See line 47 for reconcilation.  </t>
        </r>
      </text>
    </comment>
    <comment ref="E26" authorId="1" shapeId="0">
      <text>
        <r>
          <rPr>
            <b/>
            <sz val="9"/>
            <color indexed="81"/>
            <rFont val="Tahoma"/>
            <charset val="1"/>
          </rPr>
          <t>Du, Eileen (SAO):</t>
        </r>
        <r>
          <rPr>
            <sz val="9"/>
            <color indexed="81"/>
            <rFont val="Tahoma"/>
            <charset val="1"/>
          </rPr>
          <t xml:space="preserve">
Obtain the FMV Adjustment/Unrealized investments gains and losses from Jeannette Brauchli King County at jbrauchli@kingcounty.gov</t>
        </r>
      </text>
    </comment>
    <comment ref="F34" authorId="0" shapeId="0">
      <text>
        <r>
          <rPr>
            <b/>
            <sz val="9"/>
            <color indexed="81"/>
            <rFont val="Tahoma"/>
            <family val="2"/>
          </rPr>
          <t>Khokhar, Sonia (SAO):</t>
        </r>
        <r>
          <rPr>
            <sz val="9"/>
            <color indexed="81"/>
            <rFont val="Tahoma"/>
            <family val="2"/>
          </rPr>
          <t xml:space="preserve">
Amounts per GL agree to FS without exception. See line 47 for reconcilation.  </t>
        </r>
      </text>
    </comment>
    <comment ref="B53" authorId="0" shapeId="0">
      <text>
        <r>
          <rPr>
            <b/>
            <sz val="9"/>
            <color indexed="81"/>
            <rFont val="Tahoma"/>
            <family val="2"/>
          </rPr>
          <t>Khokhar, Sonia (SAO):</t>
        </r>
        <r>
          <rPr>
            <sz val="9"/>
            <color indexed="81"/>
            <rFont val="Tahoma"/>
            <family val="2"/>
          </rPr>
          <t xml:space="preserve">
Net asset value at fair value price per share = $0.9978
We obtained the KC Investment Pool Newsletter from https://kingcounty.gov/depts/finance-business-operations/treasury/investment-pool.aspx </t>
        </r>
      </text>
    </comment>
  </commentList>
</comments>
</file>

<file path=xl/sharedStrings.xml><?xml version="1.0" encoding="utf-8"?>
<sst xmlns="http://schemas.openxmlformats.org/spreadsheetml/2006/main" count="101" uniqueCount="78">
  <si>
    <t>Purpose:</t>
  </si>
  <si>
    <t>1) To determine if Cash &amp; Investments  existed as of the period end and agreed to  KC Treasurer records and  bank statements. 
2) To agree cash and investment balances on the Balance Sheet to the General Ledger</t>
  </si>
  <si>
    <t xml:space="preserve">Source: </t>
  </si>
  <si>
    <t>Conclusion:</t>
  </si>
  <si>
    <t>Variance</t>
  </si>
  <si>
    <t>Fund</t>
  </si>
  <si>
    <t>Fund Name</t>
  </si>
  <si>
    <t>GL Account</t>
  </si>
  <si>
    <t>Auditor Notes:</t>
  </si>
  <si>
    <t>WSMLBS-PFD Operating Fund</t>
  </si>
  <si>
    <t># 11000-000-00 Cash - PFD Operations Fund (trial balance)</t>
  </si>
  <si>
    <t>WSMLBS PFD Capital Projects Fund</t>
  </si>
  <si>
    <t xml:space="preserve">#11111-000-00 Cash - Capital Project Fund (trial balance). </t>
  </si>
  <si>
    <t>WSMLBS-PFD Neighborhood Improvement Fund</t>
  </si>
  <si>
    <t>#11112-000-00 Neighborhood Improvment fund (trial balance)</t>
  </si>
  <si>
    <t># 10600-000-00 Cash - Impaired Investments</t>
  </si>
  <si>
    <t>Account 10460 Total</t>
  </si>
  <si>
    <t>Cash and Cash Equivalents</t>
  </si>
  <si>
    <t>Bank Account</t>
  </si>
  <si>
    <t>Account Name</t>
  </si>
  <si>
    <t>Key Bank MM ****9001</t>
  </si>
  <si>
    <t>Brick Pavers Account - checking</t>
  </si>
  <si>
    <t>#11110-000-00 outside of King County</t>
  </si>
  <si>
    <t>Cash in paver account #11110-000-00 outside of King County</t>
  </si>
  <si>
    <t>Total Cash and Investments Reconciliation:</t>
  </si>
  <si>
    <t>Total Expected Cash &amp; Investments of the PFD</t>
  </si>
  <si>
    <t>Reconciliation of General Ledger to Balance Sheet</t>
  </si>
  <si>
    <t>Cash Per General Ledger</t>
  </si>
  <si>
    <t>Cash Per Financial Statements</t>
  </si>
  <si>
    <t>No issues noted</t>
  </si>
  <si>
    <t>KC Fund Accounting Detail Report account 10435 -  Cash as of 12/31/2021</t>
  </si>
  <si>
    <t xml:space="preserve">Variance </t>
  </si>
  <si>
    <t>KC Fund Accounting Detail Report account 10460 Cash-Impaired Investments as of 12/31/2021</t>
  </si>
  <si>
    <t>WSMLBS PFD Reserve Fund</t>
  </si>
  <si>
    <t>#10700-000-00 Cash - PFD Reserve (trial balance)</t>
  </si>
  <si>
    <t>Balance per King County Treasury Report</t>
  </si>
  <si>
    <t>King County Investment Pool Newsletter for December 2021</t>
  </si>
  <si>
    <t>Cash and Cash Equivalents for Account 10435 Total  (with FMV adjustment)</t>
  </si>
  <si>
    <t>FMV Adjustment for Account 10435</t>
  </si>
  <si>
    <t>Fair Market Value Adjustment to Cash Account 10435</t>
  </si>
  <si>
    <t>Fair Market Value Adjustment to Cash Impaired Investment Account 10460</t>
  </si>
  <si>
    <t>Cash and Cash Equivalents for Account 10460 Total  (with FMV adjustment)</t>
  </si>
  <si>
    <t>FMV Adjustment per King County GASB 40 Disclosure report for Impaired Pool as of December 2021</t>
  </si>
  <si>
    <t xml:space="preserve">FMV Adjustment </t>
  </si>
  <si>
    <t xml:space="preserve">Total Cash and Cash Equivalents (with FMV adjustment) Expected Balance for PFD's King County Treasury Bank Account at FY2021 YE </t>
  </si>
  <si>
    <t>FMV Adjustment (Account #10435)</t>
  </si>
  <si>
    <t>FMV Adjustment (Account #10460)</t>
  </si>
  <si>
    <t>Balance per Key Bank Statement</t>
  </si>
  <si>
    <t xml:space="preserve">PFD's financial statement Cash and Cash Equivalent's Balance is over stated by $135,963.87. Based on our inquiry with King County Treasury we determined the PFD incorrectly recorded the fair market value adjustment at year end resulting in an overstatement of $135,964. The variance is above our floor of $4,000. We added the overstatement to our Agreggation of Misstatements spreadsheet. </t>
  </si>
  <si>
    <t xml:space="preserve">Total Cash and Investments Balance  (Per King County Treasury Reports and Key Bank Statement) </t>
  </si>
  <si>
    <t>Total Cash and Investments per PFD's General Ledger/Financial Statements</t>
  </si>
  <si>
    <t>Key Bank Account Total:</t>
  </si>
  <si>
    <t/>
  </si>
  <si>
    <t>Bank Statement (hard copies on file with the District)</t>
  </si>
  <si>
    <t>1) KC Fund Accounting Detail Reports for Cash and Cash-Impared Investments, PFD Trial Balance detail, Key Bank bank statement obtained from Darcy Johnson, Bookkeeper.
2) 2021 financial statements and GL obtained from Darcy Johnson, Bookkeeper.</t>
  </si>
  <si>
    <t>ROWD:</t>
  </si>
  <si>
    <t xml:space="preserve">Expectation: </t>
  </si>
  <si>
    <t xml:space="preserve">Our expectation is that cash reported on the financial statements would materially agree to bank statements and treasurer records. </t>
  </si>
  <si>
    <r>
      <t>Total with King County Treasury</t>
    </r>
    <r>
      <rPr>
        <b/>
        <sz val="9"/>
        <color theme="0"/>
        <rFont val="Tahoma"/>
        <family val="2"/>
      </rPr>
      <t xml:space="preserve"> </t>
    </r>
    <r>
      <rPr>
        <b/>
        <i/>
        <sz val="9"/>
        <color theme="0"/>
        <rFont val="Tahoma"/>
        <family val="2"/>
      </rPr>
      <t>(Cash Account #10435 + Cash Impared Investments Account #10460 + Cash and Cash Equivalents FMV Adjustment)</t>
    </r>
    <r>
      <rPr>
        <b/>
        <sz val="11"/>
        <color theme="0"/>
        <rFont val="Tahoma"/>
        <family val="2"/>
      </rPr>
      <t>:</t>
    </r>
  </si>
  <si>
    <t>Total FMV Adjustment</t>
  </si>
  <si>
    <t xml:space="preserve">We followed up with Jeannette Brauchli, Principal Accountant for King County Finance and Business Operations. She provided us a breakdown of the PFD's fair market value adjustment for year-end 2021 which should be $(38,488.28). See details of the fair market value adjustment calculation on line 48. Based on our inquiry with King County Treasury we determined the PFD incorrectly recorded the fair market value adjustment at year end resulting in an overstatement of $135,964. The variance is above our floor of $4,000. We added the overstatement to our Agreggation of Misstatements spreadsheet. </t>
  </si>
  <si>
    <t>rounding, pass further review</t>
  </si>
  <si>
    <t>From King County Impaired Investment Pool Report: District Number 28001 Total Unrealized Loss Exposure based on FV as of 12.31.2021, column E</t>
  </si>
  <si>
    <t xml:space="preserve">Beginning Balance as of 1/1/2021 </t>
  </si>
  <si>
    <t>Ending Balance as of 12/31/2021</t>
  </si>
  <si>
    <t xml:space="preserve">Balance per Trial Balance </t>
  </si>
  <si>
    <r>
      <rPr>
        <b/>
        <sz val="11"/>
        <color theme="1"/>
        <rFont val="Calibri"/>
        <family val="2"/>
        <scheme val="minor"/>
      </rPr>
      <t>Purpose/Conclusion</t>
    </r>
    <r>
      <rPr>
        <sz val="11"/>
        <color theme="1"/>
        <rFont val="Calibri"/>
        <family val="2"/>
        <scheme val="minor"/>
      </rPr>
      <t xml:space="preserve">: We obtained the trial balance report from Darcy Johnson, Bookkeeper to tie Cash and Investment balance to the financial statements. </t>
    </r>
  </si>
  <si>
    <t>See recaluclation of FMV below on line 48</t>
  </si>
  <si>
    <t xml:space="preserve">We obtained email correspondance between Executive Director, Joshua Curtis, and Nolin Rose for the fair market value adjustment. Per the email, the adjustments made to the cash investment pool account #10435 is a DR to Unrealized investment loss of $113,574 with a corresponding CR to Cash and Equivalents of $113,574. The adjustment made to the cash impared investment pool account#10460 is a DR to Cash and Equivalents of $2,783.70 and a corresponding CR to Unrealized investment gain of $2,783.70. </t>
  </si>
  <si>
    <r>
      <t xml:space="preserve">1) We agreed King County Treasury records and bank statements to the financial statement Cash and Investments Balance. </t>
    </r>
    <r>
      <rPr>
        <sz val="10"/>
        <color rgb="FFFF0000"/>
        <rFont val="Tahoma"/>
        <family val="2"/>
      </rPr>
      <t>We determined the PFD's financial statement Cash and Cash Equivalent's Balance is over stated by $135,964.39. Based on our inquiry with King County Treasury we determined the PFD incorrectly recorded the fair market value adjustment at year end resulting in an overstatement of $135,964. The variance is above our floor of $4,000. We added the overstatement to our Agreggation of Misstatements spreadsheet at</t>
    </r>
    <r>
      <rPr>
        <sz val="10"/>
        <rFont val="Tahoma"/>
        <family val="2"/>
      </rPr>
      <t xml:space="preserve">: 
2) Cash and Investment balances per the Balance Sheet agree to the General Ledger. 
</t>
    </r>
    <r>
      <rPr>
        <i/>
        <sz val="10"/>
        <rFont val="Tahoma"/>
        <family val="2"/>
      </rPr>
      <t>No issues noted</t>
    </r>
    <r>
      <rPr>
        <sz val="10"/>
        <rFont val="Tahoma"/>
        <family val="2"/>
      </rPr>
      <t>.</t>
    </r>
  </si>
  <si>
    <t>Total YE Balance for Cash Equivalents</t>
  </si>
  <si>
    <t xml:space="preserve">Cash Equivalents:
See calculation of FMV adjustment below @ line 48 using King County Reports for December 2021 (Reports are obtained via King County website) </t>
  </si>
  <si>
    <t xml:space="preserve">GL Account #10500-000-00 per trial balance </t>
  </si>
  <si>
    <t>KC Account 10435 Total</t>
  </si>
  <si>
    <t>KC Account 10460 Total</t>
  </si>
  <si>
    <t>FMV Adjustment Calculation*</t>
  </si>
  <si>
    <t>Account 10435 Total (from above)</t>
  </si>
  <si>
    <t>* Supporting documentation for the calculations provided by Jeannette Brauchli, King County Principal Accountant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</si>
</sst>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44" formatCode="_(&quot;$&quot;* #,##0.00_);_(&quot;$&quot;* \(#,##0.00\);_(&quot;$&quot;* &quot;-&quot;??_);_(@_)"/>
    <numFmt numFmtId="43" formatCode="_(* #,##0.00_);_(* \(#,##0.00\);_(* &quot;-&quot;??_);_(@_)"/>
    <numFmt numFmtId="164" formatCode="_(* #,##0_);_(* \(#,##0\);_(* &quot;-&quot;??_);_(@_)"/>
    <numFmt numFmtId="165" formatCode="#,##0.00;\-#,##0.00;* ??"/>
    <numFmt numFmtId="166" formatCode="_(&quot;$&quot;* #,##0_);_(&quot;$&quot;* \(#,##0\);_(&quot;$&quot;* &quot;-&quot;??_);_(@_)"/>
  </numFmts>
  <fonts count="28" x14ac:knownFonts="1">
    <font>
      <sz val="11"/>
      <color theme="1"/>
      <name val="Calibri"/>
      <family val="2"/>
      <scheme val="minor"/>
    </font>
    <font>
      <sz val="11"/>
      <color theme="1"/>
      <name val="Calibri"/>
      <family val="2"/>
      <scheme val="minor"/>
    </font>
    <font>
      <b/>
      <sz val="10"/>
      <color theme="1"/>
      <name val="Tahoma"/>
      <family val="2"/>
    </font>
    <font>
      <sz val="10"/>
      <color theme="1"/>
      <name val="Tahoma"/>
      <family val="2"/>
    </font>
    <font>
      <sz val="10"/>
      <name val="Tahoma"/>
      <family val="2"/>
    </font>
    <font>
      <i/>
      <sz val="10"/>
      <color theme="1"/>
      <name val="Tahoma"/>
      <family val="2"/>
    </font>
    <font>
      <b/>
      <sz val="10"/>
      <color rgb="FFFF0000"/>
      <name val="Tahoma"/>
      <family val="2"/>
    </font>
    <font>
      <b/>
      <i/>
      <sz val="10"/>
      <color rgb="FFFF0000"/>
      <name val="Tahoma"/>
      <family val="2"/>
    </font>
    <font>
      <sz val="10"/>
      <color rgb="FF000000"/>
      <name val="Tahoma"/>
      <family val="2"/>
    </font>
    <font>
      <i/>
      <sz val="10"/>
      <name val="Tahoma"/>
      <family val="2"/>
    </font>
    <font>
      <i/>
      <sz val="10"/>
      <color rgb="FF000000"/>
      <name val="Tahoma"/>
      <family val="2"/>
    </font>
    <font>
      <b/>
      <sz val="11"/>
      <color theme="1"/>
      <name val="Calibri"/>
      <family val="2"/>
      <scheme val="minor"/>
    </font>
    <font>
      <sz val="9"/>
      <color indexed="81"/>
      <name val="Tahoma"/>
      <family val="2"/>
    </font>
    <font>
      <b/>
      <sz val="9"/>
      <color indexed="81"/>
      <name val="Tahoma"/>
      <family val="2"/>
    </font>
    <font>
      <i/>
      <sz val="11"/>
      <color theme="1"/>
      <name val="Calibri"/>
      <family val="2"/>
      <scheme val="minor"/>
    </font>
    <font>
      <b/>
      <sz val="10"/>
      <name val="Tahoma"/>
      <family val="2"/>
    </font>
    <font>
      <b/>
      <i/>
      <sz val="10"/>
      <color theme="4" tint="-0.499984740745262"/>
      <name val="Tahoma"/>
      <family val="2"/>
    </font>
    <font>
      <b/>
      <sz val="10"/>
      <color theme="0"/>
      <name val="Tahoma"/>
      <family val="2"/>
    </font>
    <font>
      <b/>
      <sz val="9"/>
      <color theme="0"/>
      <name val="Tahoma"/>
      <family val="2"/>
    </font>
    <font>
      <sz val="10"/>
      <color rgb="FFFF0000"/>
      <name val="Tahoma"/>
      <family val="2"/>
    </font>
    <font>
      <b/>
      <sz val="11"/>
      <color theme="0"/>
      <name val="Tahoma"/>
      <family val="2"/>
    </font>
    <font>
      <b/>
      <i/>
      <sz val="9"/>
      <color theme="0"/>
      <name val="Tahoma"/>
      <family val="2"/>
    </font>
    <font>
      <b/>
      <i/>
      <sz val="10"/>
      <name val="Tahoma"/>
      <family val="2"/>
    </font>
    <font>
      <b/>
      <i/>
      <sz val="9"/>
      <color theme="1"/>
      <name val="Tahoma"/>
      <family val="2"/>
    </font>
    <font>
      <b/>
      <sz val="10"/>
      <color theme="1"/>
      <name val="Calibri"/>
      <family val="2"/>
      <scheme val="minor"/>
    </font>
    <font>
      <b/>
      <i/>
      <sz val="11"/>
      <color theme="0"/>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7" tint="0.59999389629810485"/>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rgb="FF0099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40">
    <xf numFmtId="0" fontId="0" fillId="0" borderId="0" xfId="0"/>
    <xf numFmtId="0" fontId="2" fillId="0" borderId="0" xfId="0" applyFont="1"/>
    <xf numFmtId="0" fontId="3" fillId="0" borderId="0" xfId="0" applyFont="1"/>
    <xf numFmtId="0" fontId="3" fillId="0" borderId="0" xfId="0" applyFont="1" applyFill="1"/>
    <xf numFmtId="0" fontId="5" fillId="0" borderId="0" xfId="0" applyFont="1"/>
    <xf numFmtId="0" fontId="6" fillId="0" borderId="0" xfId="0" applyFont="1" applyAlignment="1">
      <alignment horizontal="center"/>
    </xf>
    <xf numFmtId="0" fontId="3" fillId="0" borderId="0" xfId="0" applyFont="1" applyBorder="1" applyAlignment="1">
      <alignment wrapText="1"/>
    </xf>
    <xf numFmtId="0" fontId="3" fillId="0" borderId="7" xfId="0" applyFont="1" applyFill="1" applyBorder="1" applyAlignment="1">
      <alignment wrapText="1"/>
    </xf>
    <xf numFmtId="44" fontId="3" fillId="0" borderId="0" xfId="2" applyFont="1"/>
    <xf numFmtId="0" fontId="3" fillId="0" borderId="0" xfId="0" applyFont="1" applyBorder="1"/>
    <xf numFmtId="44" fontId="3" fillId="0" borderId="0" xfId="2" applyFont="1" applyBorder="1"/>
    <xf numFmtId="0" fontId="2" fillId="0" borderId="0" xfId="0" applyFont="1" applyAlignment="1">
      <alignment vertical="center"/>
    </xf>
    <xf numFmtId="4" fontId="3" fillId="0" borderId="0" xfId="0" applyNumberFormat="1" applyFont="1"/>
    <xf numFmtId="6" fontId="3" fillId="0" borderId="9" xfId="0" applyNumberFormat="1" applyFont="1" applyBorder="1"/>
    <xf numFmtId="6" fontId="3" fillId="0" borderId="10" xfId="0" applyNumberFormat="1" applyFont="1" applyBorder="1"/>
    <xf numFmtId="6" fontId="5" fillId="0" borderId="11" xfId="0" applyNumberFormat="1" applyFont="1" applyBorder="1"/>
    <xf numFmtId="6" fontId="3" fillId="0" borderId="12" xfId="0" applyNumberFormat="1" applyFont="1" applyBorder="1"/>
    <xf numFmtId="43" fontId="3" fillId="0" borderId="16" xfId="1" applyFont="1" applyFill="1" applyBorder="1"/>
    <xf numFmtId="44" fontId="2" fillId="0" borderId="17" xfId="2" applyFont="1" applyBorder="1"/>
    <xf numFmtId="0" fontId="3" fillId="0" borderId="7" xfId="0" applyFont="1" applyFill="1" applyBorder="1"/>
    <xf numFmtId="0" fontId="3" fillId="0" borderId="7" xfId="0" applyFont="1" applyBorder="1"/>
    <xf numFmtId="43" fontId="3" fillId="0" borderId="16" xfId="1" applyFont="1" applyFill="1" applyBorder="1" applyAlignment="1">
      <alignment vertical="center"/>
    </xf>
    <xf numFmtId="0" fontId="0" fillId="0" borderId="0" xfId="0" applyAlignment="1">
      <alignment vertical="top" wrapText="1"/>
    </xf>
    <xf numFmtId="0" fontId="14" fillId="0" borderId="0" xfId="0" applyFont="1" applyAlignment="1">
      <alignment vertical="top" wrapText="1"/>
    </xf>
    <xf numFmtId="44" fontId="10" fillId="0" borderId="16" xfId="2" applyFont="1" applyFill="1" applyBorder="1" applyAlignment="1">
      <alignment horizontal="right"/>
    </xf>
    <xf numFmtId="44" fontId="6" fillId="0" borderId="17" xfId="2" applyFont="1" applyBorder="1"/>
    <xf numFmtId="44" fontId="6" fillId="0" borderId="16" xfId="2" applyFont="1" applyFill="1" applyBorder="1" applyAlignment="1">
      <alignment vertical="center"/>
    </xf>
    <xf numFmtId="44" fontId="15" fillId="0" borderId="20" xfId="0" applyNumberFormat="1" applyFont="1" applyBorder="1" applyAlignment="1">
      <alignment vertical="center"/>
    </xf>
    <xf numFmtId="44" fontId="15" fillId="0" borderId="11" xfId="0" applyNumberFormat="1" applyFont="1" applyBorder="1" applyAlignment="1">
      <alignment vertical="center"/>
    </xf>
    <xf numFmtId="44" fontId="7" fillId="0" borderId="6" xfId="2" applyFont="1" applyFill="1" applyBorder="1" applyAlignment="1">
      <alignment vertical="center"/>
    </xf>
    <xf numFmtId="0" fontId="16" fillId="0" borderId="8" xfId="0" applyFont="1" applyBorder="1" applyAlignment="1">
      <alignment horizontal="center" vertical="center"/>
    </xf>
    <xf numFmtId="0" fontId="16" fillId="0" borderId="8" xfId="0" applyFont="1" applyBorder="1" applyAlignment="1">
      <alignment horizontal="center"/>
    </xf>
    <xf numFmtId="0" fontId="2" fillId="2" borderId="1" xfId="0" applyFont="1" applyFill="1" applyBorder="1"/>
    <xf numFmtId="0" fontId="2" fillId="2" borderId="2" xfId="0" applyFont="1" applyFill="1" applyBorder="1"/>
    <xf numFmtId="0" fontId="2" fillId="2" borderId="18" xfId="0" applyFont="1" applyFill="1" applyBorder="1"/>
    <xf numFmtId="0" fontId="2" fillId="2" borderId="7" xfId="0" applyFont="1" applyFill="1" applyBorder="1"/>
    <xf numFmtId="0" fontId="2" fillId="2" borderId="16" xfId="0" applyFont="1" applyFill="1" applyBorder="1"/>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16" xfId="0" applyFont="1" applyFill="1" applyBorder="1" applyAlignment="1">
      <alignment horizontal="left"/>
    </xf>
    <xf numFmtId="0" fontId="3" fillId="0" borderId="21" xfId="0" applyFont="1" applyBorder="1"/>
    <xf numFmtId="0" fontId="3" fillId="0" borderId="13" xfId="0" applyFont="1" applyBorder="1" applyAlignment="1">
      <alignment horizontal="center"/>
    </xf>
    <xf numFmtId="43" fontId="3" fillId="0" borderId="19" xfId="1" applyFont="1" applyFill="1" applyBorder="1"/>
    <xf numFmtId="165" fontId="8" fillId="0" borderId="19" xfId="0" applyNumberFormat="1" applyFont="1" applyFill="1" applyBorder="1" applyAlignment="1">
      <alignment horizontal="right"/>
    </xf>
    <xf numFmtId="43" fontId="2" fillId="0" borderId="8" xfId="1" applyFont="1" applyFill="1" applyBorder="1"/>
    <xf numFmtId="0" fontId="17" fillId="4" borderId="8" xfId="0" applyFont="1" applyFill="1" applyBorder="1" applyAlignment="1">
      <alignment horizontal="center" wrapText="1"/>
    </xf>
    <xf numFmtId="0" fontId="5" fillId="0" borderId="0" xfId="0" applyFont="1" applyFill="1"/>
    <xf numFmtId="0" fontId="2" fillId="2" borderId="3" xfId="0" applyFont="1" applyFill="1" applyBorder="1"/>
    <xf numFmtId="0" fontId="2" fillId="2" borderId="14" xfId="0" applyFont="1" applyFill="1" applyBorder="1"/>
    <xf numFmtId="0" fontId="2" fillId="2" borderId="23" xfId="0" applyFont="1" applyFill="1" applyBorder="1"/>
    <xf numFmtId="0" fontId="3" fillId="0" borderId="24" xfId="0" applyFont="1" applyBorder="1" applyAlignment="1">
      <alignment horizontal="center"/>
    </xf>
    <xf numFmtId="0" fontId="3" fillId="0" borderId="20" xfId="0" applyFont="1" applyBorder="1" applyAlignment="1">
      <alignment horizontal="center"/>
    </xf>
    <xf numFmtId="43" fontId="3" fillId="0" borderId="17" xfId="1" applyFont="1" applyFill="1" applyBorder="1"/>
    <xf numFmtId="0" fontId="2" fillId="2" borderId="24" xfId="0" quotePrefix="1" applyFont="1" applyFill="1" applyBorder="1" applyAlignment="1">
      <alignment horizontal="left"/>
    </xf>
    <xf numFmtId="0" fontId="3" fillId="0" borderId="24" xfId="0" applyFont="1" applyBorder="1" applyAlignment="1">
      <alignment horizontal="left"/>
    </xf>
    <xf numFmtId="44" fontId="2" fillId="0" borderId="17" xfId="2" applyFont="1" applyFill="1" applyBorder="1" applyAlignment="1">
      <alignment vertical="center"/>
    </xf>
    <xf numFmtId="0" fontId="2" fillId="2" borderId="24" xfId="0" applyFont="1" applyFill="1" applyBorder="1"/>
    <xf numFmtId="0" fontId="3" fillId="0" borderId="31" xfId="0" applyFont="1" applyBorder="1"/>
    <xf numFmtId="0" fontId="2" fillId="0" borderId="3" xfId="0" applyFont="1" applyBorder="1"/>
    <xf numFmtId="0" fontId="2" fillId="0" borderId="1" xfId="0" applyFont="1" applyBorder="1"/>
    <xf numFmtId="0" fontId="23" fillId="0" borderId="10" xfId="0" applyFont="1" applyBorder="1" applyAlignment="1">
      <alignment horizontal="right"/>
    </xf>
    <xf numFmtId="166" fontId="3" fillId="0" borderId="3" xfId="2" applyNumberFormat="1" applyFont="1" applyBorder="1"/>
    <xf numFmtId="166" fontId="3" fillId="0" borderId="1" xfId="2" applyNumberFormat="1" applyFont="1" applyBorder="1"/>
    <xf numFmtId="0" fontId="23" fillId="0" borderId="0" xfId="0" applyFont="1" applyBorder="1" applyAlignment="1">
      <alignment horizontal="right"/>
    </xf>
    <xf numFmtId="6" fontId="3" fillId="0" borderId="0" xfId="0" applyNumberFormat="1" applyFont="1" applyBorder="1"/>
    <xf numFmtId="6" fontId="5" fillId="0" borderId="0" xfId="0" applyNumberFormat="1" applyFont="1" applyBorder="1"/>
    <xf numFmtId="0" fontId="11" fillId="0" borderId="24" xfId="0" applyFont="1" applyBorder="1" applyAlignment="1">
      <alignment horizontal="right" vertical="center"/>
    </xf>
    <xf numFmtId="0" fontId="11" fillId="0" borderId="24" xfId="0" applyFont="1" applyBorder="1" applyAlignment="1">
      <alignment horizontal="right" vertical="center" wrapText="1"/>
    </xf>
    <xf numFmtId="0" fontId="0" fillId="0" borderId="9" xfId="0" applyBorder="1" applyAlignment="1">
      <alignment vertical="center"/>
    </xf>
    <xf numFmtId="0" fontId="5" fillId="0" borderId="24" xfId="0" applyFont="1" applyBorder="1" applyAlignment="1">
      <alignment horizontal="right"/>
    </xf>
    <xf numFmtId="0" fontId="0" fillId="0" borderId="9" xfId="0" applyBorder="1"/>
    <xf numFmtId="0" fontId="14" fillId="0" borderId="24" xfId="0" applyFont="1" applyBorder="1" applyAlignment="1">
      <alignment horizontal="right" vertical="center" wrapText="1"/>
    </xf>
    <xf numFmtId="164" fontId="0" fillId="0" borderId="9" xfId="0" applyNumberFormat="1" applyBorder="1"/>
    <xf numFmtId="0" fontId="11" fillId="0" borderId="20" xfId="0" applyFont="1" applyBorder="1" applyAlignment="1">
      <alignment horizontal="right" vertical="center" wrapText="1"/>
    </xf>
    <xf numFmtId="0" fontId="25" fillId="4" borderId="24" xfId="0" applyFont="1" applyFill="1" applyBorder="1" applyAlignment="1">
      <alignment horizontal="right"/>
    </xf>
    <xf numFmtId="0" fontId="16" fillId="0" borderId="15" xfId="0" applyFont="1" applyBorder="1" applyAlignment="1">
      <alignment horizontal="center" vertical="center"/>
    </xf>
    <xf numFmtId="0" fontId="3" fillId="0" borderId="1" xfId="0" applyFont="1" applyBorder="1" applyAlignment="1">
      <alignment horizontal="left"/>
    </xf>
    <xf numFmtId="0" fontId="3" fillId="0" borderId="2" xfId="0" applyFont="1" applyBorder="1" applyAlignment="1">
      <alignment horizontal="left"/>
    </xf>
    <xf numFmtId="0" fontId="3" fillId="0" borderId="10" xfId="0" applyFont="1" applyBorder="1" applyAlignment="1">
      <alignment horizontal="left"/>
    </xf>
    <xf numFmtId="0" fontId="3" fillId="0" borderId="27" xfId="0" applyFont="1" applyBorder="1" applyAlignment="1">
      <alignment horizontal="left"/>
    </xf>
    <xf numFmtId="0" fontId="3" fillId="0" borderId="1" xfId="0" applyFont="1" applyBorder="1" applyAlignment="1">
      <alignment horizontal="left" vertical="center"/>
    </xf>
    <xf numFmtId="165" fontId="8" fillId="0" borderId="2" xfId="0" applyNumberFormat="1" applyFont="1" applyFill="1" applyBorder="1" applyAlignment="1">
      <alignment horizontal="left" vertical="center"/>
    </xf>
    <xf numFmtId="44" fontId="8" fillId="0" borderId="19" xfId="2" applyFont="1" applyFill="1" applyBorder="1" applyAlignment="1">
      <alignment horizontal="right" vertical="center"/>
    </xf>
    <xf numFmtId="44" fontId="8" fillId="0" borderId="16" xfId="2" applyFont="1" applyFill="1" applyBorder="1" applyAlignment="1">
      <alignment horizontal="right"/>
    </xf>
    <xf numFmtId="0" fontId="3" fillId="5" borderId="1" xfId="0" applyFont="1" applyFill="1" applyBorder="1" applyAlignment="1">
      <alignment horizontal="left" vertical="center"/>
    </xf>
    <xf numFmtId="0" fontId="14" fillId="0" borderId="0" xfId="0" applyFont="1"/>
    <xf numFmtId="166" fontId="25" fillId="4" borderId="9" xfId="0" applyNumberFormat="1" applyFont="1" applyFill="1" applyBorder="1"/>
    <xf numFmtId="166" fontId="0" fillId="0" borderId="11" xfId="0" applyNumberFormat="1" applyBorder="1" applyAlignment="1">
      <alignment vertical="center"/>
    </xf>
    <xf numFmtId="166" fontId="0" fillId="0" borderId="9" xfId="2" applyNumberFormat="1" applyFont="1" applyBorder="1"/>
    <xf numFmtId="166" fontId="14" fillId="0" borderId="9" xfId="2" applyNumberFormat="1" applyFont="1" applyBorder="1" applyAlignment="1">
      <alignment vertical="center"/>
    </xf>
    <xf numFmtId="166" fontId="11" fillId="0" borderId="9" xfId="0" applyNumberFormat="1" applyFont="1" applyBorder="1"/>
    <xf numFmtId="166" fontId="5" fillId="0" borderId="9" xfId="0" applyNumberFormat="1" applyFont="1" applyBorder="1"/>
    <xf numFmtId="166" fontId="11" fillId="0" borderId="9" xfId="0" applyNumberFormat="1" applyFont="1" applyBorder="1" applyAlignment="1"/>
    <xf numFmtId="166" fontId="0" fillId="0" borderId="9" xfId="2" applyNumberFormat="1" applyFont="1" applyBorder="1" applyAlignment="1">
      <alignment horizontal="left"/>
    </xf>
    <xf numFmtId="43" fontId="2" fillId="0" borderId="8" xfId="0" applyNumberFormat="1" applyFont="1" applyFill="1" applyBorder="1"/>
    <xf numFmtId="0" fontId="5" fillId="2" borderId="28" xfId="0" applyFont="1" applyFill="1" applyBorder="1" applyAlignment="1">
      <alignment horizontal="center" wrapText="1"/>
    </xf>
    <xf numFmtId="0" fontId="5" fillId="2" borderId="29" xfId="0" applyFont="1" applyFill="1" applyBorder="1" applyAlignment="1">
      <alignment horizontal="center"/>
    </xf>
    <xf numFmtId="0" fontId="5" fillId="2" borderId="30" xfId="0" applyFont="1" applyFill="1" applyBorder="1" applyAlignment="1">
      <alignment horizontal="center"/>
    </xf>
    <xf numFmtId="0" fontId="3" fillId="0" borderId="0" xfId="0" applyFont="1" applyAlignment="1">
      <alignment horizontal="left" vertical="top" wrapText="1"/>
    </xf>
    <xf numFmtId="0" fontId="4" fillId="0" borderId="0" xfId="0" applyFont="1" applyFill="1" applyAlignment="1">
      <alignment horizontal="left" vertical="top"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17" fillId="4" borderId="4" xfId="0" applyFont="1" applyFill="1" applyBorder="1" applyAlignment="1">
      <alignment horizontal="center"/>
    </xf>
    <xf numFmtId="0" fontId="17" fillId="4" borderId="5" xfId="0" applyFont="1" applyFill="1" applyBorder="1" applyAlignment="1">
      <alignment horizontal="center"/>
    </xf>
    <xf numFmtId="0" fontId="17" fillId="4" borderId="6" xfId="0" applyFont="1" applyFill="1" applyBorder="1" applyAlignment="1">
      <alignment horizontal="center"/>
    </xf>
    <xf numFmtId="0" fontId="3" fillId="0" borderId="13" xfId="0" applyFont="1" applyBorder="1" applyAlignment="1">
      <alignment horizontal="left" vertical="center"/>
    </xf>
    <xf numFmtId="0" fontId="3" fillId="0" borderId="25" xfId="0" applyFont="1" applyBorder="1" applyAlignment="1">
      <alignment horizontal="left" vertical="center"/>
    </xf>
    <xf numFmtId="165" fontId="8" fillId="0" borderId="19" xfId="0" applyNumberFormat="1" applyFont="1" applyBorder="1" applyAlignment="1">
      <alignment horizontal="right" vertical="center"/>
    </xf>
    <xf numFmtId="165" fontId="8" fillId="0" borderId="26" xfId="0" applyNumberFormat="1" applyFont="1" applyBorder="1" applyAlignment="1">
      <alignment horizontal="right" vertical="center"/>
    </xf>
    <xf numFmtId="43" fontId="3" fillId="0" borderId="19" xfId="1" applyFont="1" applyFill="1" applyBorder="1" applyAlignment="1">
      <alignment vertical="center"/>
    </xf>
    <xf numFmtId="43" fontId="3" fillId="0" borderId="18" xfId="1" applyFont="1" applyFill="1" applyBorder="1" applyAlignment="1">
      <alignment vertical="center"/>
    </xf>
    <xf numFmtId="0" fontId="3" fillId="0" borderId="7" xfId="0" applyFont="1" applyFill="1" applyBorder="1" applyAlignment="1">
      <alignment horizontal="left" vertical="center" wrapText="1"/>
    </xf>
    <xf numFmtId="0" fontId="24" fillId="2" borderId="23"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24" fillId="2" borderId="24"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11" fillId="2" borderId="24" xfId="0" applyFont="1" applyFill="1" applyBorder="1" applyAlignment="1">
      <alignment horizontal="center" vertical="center"/>
    </xf>
    <xf numFmtId="0" fontId="11" fillId="2" borderId="9" xfId="0" applyFont="1" applyFill="1" applyBorder="1" applyAlignment="1">
      <alignment horizontal="center" vertical="center"/>
    </xf>
    <xf numFmtId="44" fontId="8" fillId="0" borderId="19" xfId="2" applyFont="1" applyFill="1" applyBorder="1" applyAlignment="1">
      <alignment horizontal="right" vertical="center"/>
    </xf>
    <xf numFmtId="44" fontId="8" fillId="0" borderId="18" xfId="2" applyFont="1" applyFill="1" applyBorder="1" applyAlignment="1">
      <alignment horizontal="right" vertical="center"/>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7" fillId="4" borderId="6" xfId="0" applyFont="1" applyFill="1" applyBorder="1" applyAlignment="1">
      <alignment horizontal="center" vertical="center"/>
    </xf>
    <xf numFmtId="0" fontId="20" fillId="4" borderId="4"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5" fillId="2" borderId="28" xfId="0" applyFont="1" applyFill="1" applyBorder="1" applyAlignment="1">
      <alignment horizontal="center"/>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xf numFmtId="0" fontId="3" fillId="0" borderId="31" xfId="0" applyFont="1" applyFill="1" applyBorder="1" applyAlignment="1">
      <alignment horizontal="left" vertical="top" wrapText="1"/>
    </xf>
    <xf numFmtId="0" fontId="3" fillId="0" borderId="23" xfId="0" applyFont="1" applyFill="1" applyBorder="1" applyAlignment="1">
      <alignment horizontal="left" vertical="top" wrapText="1"/>
    </xf>
    <xf numFmtId="43" fontId="3" fillId="0" borderId="19" xfId="1" applyFont="1" applyFill="1" applyBorder="1" applyAlignment="1">
      <alignment horizontal="center" vertical="center"/>
    </xf>
    <xf numFmtId="43" fontId="3" fillId="0" borderId="18" xfId="1" applyFont="1" applyFill="1" applyBorder="1" applyAlignment="1">
      <alignment horizontal="center" vertical="center"/>
    </xf>
    <xf numFmtId="0" fontId="2" fillId="3" borderId="4" xfId="0" applyFont="1" applyFill="1" applyBorder="1" applyAlignment="1">
      <alignment horizontal="center"/>
    </xf>
    <xf numFmtId="0" fontId="2" fillId="3" borderId="5" xfId="0" applyFont="1" applyFill="1" applyBorder="1" applyAlignment="1">
      <alignment horizontal="center"/>
    </xf>
    <xf numFmtId="0" fontId="2" fillId="3" borderId="6" xfId="0" applyFont="1" applyFill="1" applyBorder="1" applyAlignment="1">
      <alignment horizontal="center"/>
    </xf>
    <xf numFmtId="0" fontId="2" fillId="5" borderId="22" xfId="0" applyFont="1" applyFill="1" applyBorder="1" applyAlignment="1">
      <alignment horizontal="center"/>
    </xf>
    <xf numFmtId="0" fontId="2" fillId="5" borderId="32"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colors>
    <mruColors>
      <color rgb="FF0099FF"/>
      <color rgb="FFFFAB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tmlink://212EA0A242E84C0A98AD687EC6A434B3/CE6CF2C6FAB64F368D0F9BF46666CF16/" TargetMode="External"/><Relationship Id="rId2" Type="http://schemas.openxmlformats.org/officeDocument/2006/relationships/image" Target="../media/image1.png"/><Relationship Id="rId1" Type="http://schemas.openxmlformats.org/officeDocument/2006/relationships/hyperlink" Target="tmlink://89745C87FDE64B87914EE34F1FAF1CD3/CE6CF2C6FAB64F368D0F9BF46666CF16/"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jpg"/><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3</xdr:col>
      <xdr:colOff>209552</xdr:colOff>
      <xdr:row>2</xdr:row>
      <xdr:rowOff>495300</xdr:rowOff>
    </xdr:from>
    <xdr:to>
      <xdr:col>3</xdr:col>
      <xdr:colOff>3019819</xdr:colOff>
      <xdr:row>2</xdr:row>
      <xdr:rowOff>676300</xdr:rowOff>
    </xdr:to>
    <xdr:pic>
      <xdr:nvPicPr>
        <xdr:cNvPr id="3" name="Picture 2" descr="Aggregation of Misstatements (GAAP)|xlsx|89745C87FDE64B87914EE34F1FAF1CD3|5|3">
          <a:hlinkClick xmlns:r="http://schemas.openxmlformats.org/officeDocument/2006/relationships" r:id="rId1" tooltip="Aggregation of Misstatements (GAAP)"/>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6000752" y="1209675"/>
          <a:ext cx="2810267" cy="181000"/>
        </a:xfrm>
        <a:prstGeom prst="rect">
          <a:avLst/>
        </a:prstGeom>
        <a:solidFill>
          <a:scrgbClr r="0" g="0" b="0">
            <a:alpha val="0"/>
          </a:scrgbClr>
        </a:solidFill>
      </xdr:spPr>
    </xdr:pic>
    <xdr:clientData/>
  </xdr:twoCellAnchor>
  <xdr:twoCellAnchor editAs="oneCell">
    <xdr:from>
      <xdr:col>0</xdr:col>
      <xdr:colOff>846671</xdr:colOff>
      <xdr:row>3</xdr:row>
      <xdr:rowOff>0</xdr:rowOff>
    </xdr:from>
    <xdr:to>
      <xdr:col>2</xdr:col>
      <xdr:colOff>399332</xdr:colOff>
      <xdr:row>4</xdr:row>
      <xdr:rowOff>19075</xdr:rowOff>
    </xdr:to>
    <xdr:pic>
      <xdr:nvPicPr>
        <xdr:cNvPr id="5" name="Picture 4" descr="Existence - Cash &amp; Investments||212EA0A242E84C0A98AD687EC6A434B3|4|4">
          <a:hlinkClick xmlns:r="http://schemas.openxmlformats.org/officeDocument/2006/relationships" r:id="rId3" tooltip="Existence - Cash &amp; Investments"/>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46671" y="1876425"/>
          <a:ext cx="2410161" cy="181000"/>
        </a:xfrm>
        <a:prstGeom prst="rect">
          <a:avLst/>
        </a:prstGeom>
        <a:solidFill>
          <a:scrgbClr r="0" g="0" b="0">
            <a:alpha val="0"/>
          </a:scrgbClr>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485775</xdr:colOff>
      <xdr:row>4</xdr:row>
      <xdr:rowOff>9525</xdr:rowOff>
    </xdr:from>
    <xdr:to>
      <xdr:col>25</xdr:col>
      <xdr:colOff>333375</xdr:colOff>
      <xdr:row>56</xdr:row>
      <xdr:rowOff>161925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00975" y="771525"/>
          <a:ext cx="7772400" cy="10058400"/>
        </a:xfrm>
        <a:prstGeom prst="rect">
          <a:avLst/>
        </a:prstGeom>
      </xdr:spPr>
    </xdr:pic>
    <xdr:clientData/>
  </xdr:twoCellAnchor>
  <xdr:twoCellAnchor editAs="oneCell">
    <xdr:from>
      <xdr:col>0</xdr:col>
      <xdr:colOff>85725</xdr:colOff>
      <xdr:row>2</xdr:row>
      <xdr:rowOff>142875</xdr:rowOff>
    </xdr:from>
    <xdr:to>
      <xdr:col>12</xdr:col>
      <xdr:colOff>542925</xdr:colOff>
      <xdr:row>55</xdr:row>
      <xdr:rowOff>104775</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5725" y="523875"/>
          <a:ext cx="7772400" cy="10058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tabSelected="1" zoomScaleNormal="100" workbookViewId="0">
      <selection activeCell="D54" sqref="D54"/>
    </sheetView>
  </sheetViews>
  <sheetFormatPr defaultColWidth="8.85546875" defaultRowHeight="12.75" x14ac:dyDescent="0.2"/>
  <cols>
    <col min="1" max="1" width="12.85546875" style="2" customWidth="1"/>
    <col min="2" max="2" width="30" style="2" customWidth="1"/>
    <col min="3" max="3" width="44" style="2" customWidth="1"/>
    <col min="4" max="4" width="53.140625" style="2" customWidth="1"/>
    <col min="5" max="6" width="21.85546875" style="2" customWidth="1"/>
    <col min="7" max="7" width="18" style="2" customWidth="1"/>
    <col min="8" max="8" width="88.85546875" style="2" customWidth="1"/>
    <col min="9" max="9" width="8.85546875" style="2"/>
    <col min="10" max="10" width="14.28515625" style="8" bestFit="1" customWidth="1"/>
    <col min="11" max="11" width="13.140625" style="2" customWidth="1"/>
    <col min="12" max="16384" width="8.85546875" style="2"/>
  </cols>
  <sheetData>
    <row r="1" spans="1:8" ht="28.5" customHeight="1" x14ac:dyDescent="0.2">
      <c r="A1" s="11" t="s">
        <v>0</v>
      </c>
      <c r="B1" s="98" t="s">
        <v>1</v>
      </c>
      <c r="C1" s="98"/>
      <c r="D1" s="98"/>
    </row>
    <row r="2" spans="1:8" ht="27.75" customHeight="1" x14ac:dyDescent="0.2">
      <c r="A2" s="11" t="s">
        <v>2</v>
      </c>
      <c r="B2" s="98" t="s">
        <v>54</v>
      </c>
      <c r="C2" s="98"/>
      <c r="D2" s="98"/>
    </row>
    <row r="3" spans="1:8" ht="91.5" customHeight="1" x14ac:dyDescent="0.2">
      <c r="A3" s="11" t="s">
        <v>3</v>
      </c>
      <c r="B3" s="99" t="s">
        <v>69</v>
      </c>
      <c r="C3" s="99"/>
      <c r="D3" s="99"/>
      <c r="E3" s="3"/>
      <c r="F3" s="3"/>
      <c r="G3" s="3"/>
    </row>
    <row r="4" spans="1:8" x14ac:dyDescent="0.2">
      <c r="A4" s="1" t="s">
        <v>55</v>
      </c>
    </row>
    <row r="5" spans="1:8" x14ac:dyDescent="0.2">
      <c r="A5" s="4" t="s">
        <v>56</v>
      </c>
      <c r="B5" s="46" t="s">
        <v>57</v>
      </c>
    </row>
    <row r="8" spans="1:8" ht="13.5" thickBot="1" x14ac:dyDescent="0.25">
      <c r="A8" s="1"/>
    </row>
    <row r="9" spans="1:8" ht="27" customHeight="1" thickBot="1" x14ac:dyDescent="0.25">
      <c r="B9" s="100" t="s">
        <v>30</v>
      </c>
      <c r="C9" s="101"/>
      <c r="D9" s="102"/>
      <c r="E9" s="45" t="s">
        <v>35</v>
      </c>
      <c r="F9" s="45" t="s">
        <v>65</v>
      </c>
      <c r="G9" s="31" t="s">
        <v>4</v>
      </c>
    </row>
    <row r="10" spans="1:8" x14ac:dyDescent="0.2">
      <c r="B10" s="49" t="s">
        <v>5</v>
      </c>
      <c r="C10" s="47" t="s">
        <v>6</v>
      </c>
      <c r="D10" s="48" t="s">
        <v>7</v>
      </c>
      <c r="E10" s="34"/>
      <c r="F10" s="34"/>
      <c r="G10" s="34"/>
      <c r="H10" s="35" t="s">
        <v>8</v>
      </c>
    </row>
    <row r="11" spans="1:8" x14ac:dyDescent="0.2">
      <c r="B11" s="50">
        <v>280010020</v>
      </c>
      <c r="C11" s="76" t="s">
        <v>9</v>
      </c>
      <c r="D11" s="77" t="s">
        <v>10</v>
      </c>
      <c r="E11" s="17">
        <v>1881883.78</v>
      </c>
      <c r="F11" s="17">
        <v>1881884</v>
      </c>
      <c r="G11" s="17">
        <f>E11-F11</f>
        <v>-0.21999999997206032</v>
      </c>
      <c r="H11" s="7" t="s">
        <v>61</v>
      </c>
    </row>
    <row r="12" spans="1:8" x14ac:dyDescent="0.2">
      <c r="B12" s="50">
        <v>280011010</v>
      </c>
      <c r="C12" s="76" t="s">
        <v>11</v>
      </c>
      <c r="D12" s="77" t="s">
        <v>12</v>
      </c>
      <c r="E12" s="17">
        <v>3024790.84</v>
      </c>
      <c r="F12" s="17">
        <v>3024791</v>
      </c>
      <c r="G12" s="17">
        <f t="shared" ref="G12:G15" si="0">E12-F12</f>
        <v>-0.16000000014901161</v>
      </c>
      <c r="H12" s="7" t="s">
        <v>61</v>
      </c>
    </row>
    <row r="13" spans="1:8" x14ac:dyDescent="0.2">
      <c r="B13" s="50"/>
      <c r="C13" s="76" t="s">
        <v>33</v>
      </c>
      <c r="D13" s="77" t="s">
        <v>34</v>
      </c>
      <c r="E13" s="17">
        <v>2079072.33</v>
      </c>
      <c r="F13" s="17">
        <v>2079072</v>
      </c>
      <c r="G13" s="17">
        <f t="shared" si="0"/>
        <v>0.33000000007450581</v>
      </c>
      <c r="H13" s="7" t="s">
        <v>61</v>
      </c>
    </row>
    <row r="14" spans="1:8" ht="15.75" customHeight="1" thickBot="1" x14ac:dyDescent="0.25">
      <c r="B14" s="51">
        <v>280011020</v>
      </c>
      <c r="C14" s="78" t="s">
        <v>13</v>
      </c>
      <c r="D14" s="79" t="s">
        <v>14</v>
      </c>
      <c r="E14" s="52">
        <v>4456756.17</v>
      </c>
      <c r="F14" s="52">
        <v>4456756</v>
      </c>
      <c r="G14" s="17">
        <f t="shared" si="0"/>
        <v>0.16999999992549419</v>
      </c>
      <c r="H14" s="7" t="s">
        <v>61</v>
      </c>
    </row>
    <row r="15" spans="1:8" ht="15.75" customHeight="1" thickBot="1" x14ac:dyDescent="0.25">
      <c r="B15" s="103" t="s">
        <v>73</v>
      </c>
      <c r="C15" s="104"/>
      <c r="D15" s="105"/>
      <c r="E15" s="94">
        <f>SUM(E11:E14)</f>
        <v>11442503.120000001</v>
      </c>
      <c r="F15" s="94">
        <f>SUM(F11:F14)</f>
        <v>11442503</v>
      </c>
      <c r="G15" s="17">
        <f t="shared" si="0"/>
        <v>0.12000000104308128</v>
      </c>
      <c r="H15" s="7" t="s">
        <v>61</v>
      </c>
    </row>
    <row r="16" spans="1:8" ht="17.25" customHeight="1" thickBot="1" x14ac:dyDescent="0.3">
      <c r="D16"/>
      <c r="E16"/>
      <c r="F16"/>
      <c r="G16"/>
      <c r="H16"/>
    </row>
    <row r="17" spans="2:11" ht="27" customHeight="1" thickBot="1" x14ac:dyDescent="0.25">
      <c r="B17" s="100" t="s">
        <v>32</v>
      </c>
      <c r="C17" s="101"/>
      <c r="D17" s="102"/>
      <c r="E17" s="45" t="s">
        <v>35</v>
      </c>
      <c r="F17" s="45" t="s">
        <v>65</v>
      </c>
      <c r="G17" s="31" t="s">
        <v>4</v>
      </c>
    </row>
    <row r="18" spans="2:11" x14ac:dyDescent="0.2">
      <c r="B18" s="49" t="s">
        <v>5</v>
      </c>
      <c r="C18" s="47" t="s">
        <v>6</v>
      </c>
      <c r="D18" s="48" t="s">
        <v>7</v>
      </c>
      <c r="E18" s="34"/>
      <c r="F18" s="36"/>
      <c r="G18" s="36"/>
      <c r="H18" s="35" t="s">
        <v>8</v>
      </c>
    </row>
    <row r="19" spans="2:11" x14ac:dyDescent="0.2">
      <c r="B19" s="50">
        <v>280010020</v>
      </c>
      <c r="C19" s="76" t="s">
        <v>9</v>
      </c>
      <c r="D19" s="106" t="s">
        <v>15</v>
      </c>
      <c r="E19" s="17">
        <v>10542.1</v>
      </c>
      <c r="F19" s="108">
        <v>36244</v>
      </c>
      <c r="G19" s="110">
        <f>SUM(E19:E20)-F19</f>
        <v>0.29000000000087311</v>
      </c>
      <c r="H19" s="112" t="s">
        <v>61</v>
      </c>
    </row>
    <row r="20" spans="2:11" ht="13.5" thickBot="1" x14ac:dyDescent="0.25">
      <c r="B20" s="51">
        <v>280011010</v>
      </c>
      <c r="C20" s="78" t="s">
        <v>11</v>
      </c>
      <c r="D20" s="107"/>
      <c r="E20" s="52">
        <v>25702.19</v>
      </c>
      <c r="F20" s="109"/>
      <c r="G20" s="111"/>
      <c r="H20" s="112"/>
    </row>
    <row r="21" spans="2:11" ht="15.75" customHeight="1" thickBot="1" x14ac:dyDescent="0.25">
      <c r="B21" s="103" t="s">
        <v>74</v>
      </c>
      <c r="C21" s="104"/>
      <c r="D21" s="105"/>
      <c r="E21" s="94">
        <f>SUM(E19:E20)</f>
        <v>36244.29</v>
      </c>
      <c r="F21" s="94">
        <f>SUM(F19:F20)</f>
        <v>36244</v>
      </c>
      <c r="G21" s="94">
        <f>G19</f>
        <v>0.29000000000087311</v>
      </c>
      <c r="H21" s="6"/>
    </row>
    <row r="22" spans="2:11" customFormat="1" ht="15.75" customHeight="1" thickBot="1" x14ac:dyDescent="0.3"/>
    <row r="23" spans="2:11" ht="27" customHeight="1" thickBot="1" x14ac:dyDescent="0.25">
      <c r="B23" s="95" t="s">
        <v>71</v>
      </c>
      <c r="C23" s="96"/>
      <c r="D23" s="97"/>
      <c r="E23" s="45" t="s">
        <v>35</v>
      </c>
      <c r="F23" s="45" t="s">
        <v>65</v>
      </c>
      <c r="G23" s="30" t="s">
        <v>4</v>
      </c>
    </row>
    <row r="24" spans="2:11" x14ac:dyDescent="0.2">
      <c r="B24" s="53" t="s">
        <v>52</v>
      </c>
      <c r="C24" s="37"/>
      <c r="D24" s="38"/>
      <c r="E24" s="39"/>
      <c r="F24" s="39"/>
      <c r="G24" s="39"/>
      <c r="H24" s="35" t="s">
        <v>8</v>
      </c>
      <c r="J24" s="8">
        <v>87645</v>
      </c>
      <c r="K24" s="8">
        <v>87645</v>
      </c>
    </row>
    <row r="25" spans="2:11" ht="14.45" customHeight="1" x14ac:dyDescent="0.2">
      <c r="B25" s="54" t="s">
        <v>72</v>
      </c>
      <c r="C25" s="80"/>
      <c r="D25" s="81" t="s">
        <v>63</v>
      </c>
      <c r="E25" s="83">
        <f>88400+(-16098.5)</f>
        <v>72301.5</v>
      </c>
      <c r="F25" s="82">
        <v>72301</v>
      </c>
      <c r="G25" s="21">
        <f>E25-F25</f>
        <v>0.5</v>
      </c>
      <c r="H25" s="7" t="s">
        <v>61</v>
      </c>
      <c r="K25" s="8"/>
    </row>
    <row r="26" spans="2:11" ht="27.75" customHeight="1" x14ac:dyDescent="0.2">
      <c r="B26" s="54"/>
      <c r="C26" s="80"/>
      <c r="D26" s="81" t="s">
        <v>45</v>
      </c>
      <c r="E26" s="24">
        <v>-113574</v>
      </c>
      <c r="F26" s="119">
        <v>25175</v>
      </c>
      <c r="G26" s="133"/>
      <c r="H26" s="131" t="s">
        <v>68</v>
      </c>
      <c r="J26" s="8">
        <v>-13314</v>
      </c>
      <c r="K26" s="8">
        <v>9831</v>
      </c>
    </row>
    <row r="27" spans="2:11" ht="41.25" customHeight="1" x14ac:dyDescent="0.2">
      <c r="B27" s="54"/>
      <c r="D27" s="81" t="s">
        <v>46</v>
      </c>
      <c r="E27" s="24">
        <v>2783.7</v>
      </c>
      <c r="F27" s="120"/>
      <c r="G27" s="134"/>
      <c r="H27" s="132"/>
      <c r="J27" s="8">
        <f>J24+J26</f>
        <v>74331</v>
      </c>
      <c r="K27" s="8">
        <f>K24+K26</f>
        <v>97476</v>
      </c>
    </row>
    <row r="28" spans="2:11" ht="14.45" customHeight="1" thickBot="1" x14ac:dyDescent="0.25">
      <c r="B28" s="54"/>
      <c r="C28" s="84" t="s">
        <v>67</v>
      </c>
      <c r="D28" s="81" t="s">
        <v>64</v>
      </c>
      <c r="E28" s="83">
        <f>SUM(E25:E27)</f>
        <v>-38488.800000000003</v>
      </c>
      <c r="F28" s="82">
        <v>97476</v>
      </c>
      <c r="G28" s="21">
        <f>E28-F28</f>
        <v>-135964.79999999999</v>
      </c>
      <c r="H28" s="7"/>
      <c r="K28" s="8"/>
    </row>
    <row r="29" spans="2:11" ht="77.25" thickBot="1" x14ac:dyDescent="0.25">
      <c r="B29" s="121" t="s">
        <v>70</v>
      </c>
      <c r="C29" s="122"/>
      <c r="D29" s="123"/>
      <c r="E29" s="55">
        <f>E28</f>
        <v>-38488.800000000003</v>
      </c>
      <c r="F29" s="55">
        <f>F28</f>
        <v>97476</v>
      </c>
      <c r="G29" s="26">
        <f>F29-E29</f>
        <v>135964.79999999999</v>
      </c>
      <c r="H29" s="7" t="s">
        <v>60</v>
      </c>
    </row>
    <row r="30" spans="2:11" customFormat="1" ht="15.75" thickBot="1" x14ac:dyDescent="0.3"/>
    <row r="31" spans="2:11" ht="39" customHeight="1" thickBot="1" x14ac:dyDescent="0.25">
      <c r="B31" s="124" t="s">
        <v>58</v>
      </c>
      <c r="C31" s="125"/>
      <c r="D31" s="126"/>
      <c r="E31" s="18">
        <f>E15+E21+E29</f>
        <v>11440258.609999999</v>
      </c>
      <c r="F31" s="18">
        <f>F15+F21+F29</f>
        <v>11576223</v>
      </c>
      <c r="G31" s="25">
        <f>F31-E31</f>
        <v>135964.3900000006</v>
      </c>
      <c r="H31" s="7"/>
    </row>
    <row r="33" spans="1:11" ht="13.5" thickBot="1" x14ac:dyDescent="0.25"/>
    <row r="34" spans="1:11" ht="26.25" thickBot="1" x14ac:dyDescent="0.25">
      <c r="B34" s="127" t="s">
        <v>53</v>
      </c>
      <c r="C34" s="96"/>
      <c r="D34" s="97"/>
      <c r="E34" s="45" t="s">
        <v>47</v>
      </c>
      <c r="F34" s="45" t="s">
        <v>65</v>
      </c>
      <c r="G34" s="75" t="s">
        <v>4</v>
      </c>
    </row>
    <row r="35" spans="1:11" x14ac:dyDescent="0.2">
      <c r="B35" s="56" t="s">
        <v>18</v>
      </c>
      <c r="C35" s="32" t="s">
        <v>19</v>
      </c>
      <c r="D35" s="33"/>
      <c r="E35" s="36"/>
      <c r="F35" s="36"/>
      <c r="G35" s="36"/>
      <c r="H35" s="35" t="s">
        <v>8</v>
      </c>
    </row>
    <row r="36" spans="1:11" ht="13.5" thickBot="1" x14ac:dyDescent="0.25">
      <c r="B36" s="57" t="s">
        <v>20</v>
      </c>
      <c r="C36" s="40" t="s">
        <v>21</v>
      </c>
      <c r="D36" s="41" t="s">
        <v>22</v>
      </c>
      <c r="E36" s="42">
        <v>22613</v>
      </c>
      <c r="F36" s="43">
        <v>22613</v>
      </c>
      <c r="G36" s="42">
        <f>E36-F36</f>
        <v>0</v>
      </c>
      <c r="H36" s="19" t="s">
        <v>23</v>
      </c>
    </row>
    <row r="37" spans="1:11" ht="15.75" customHeight="1" thickBot="1" x14ac:dyDescent="0.25">
      <c r="B37" s="103" t="s">
        <v>51</v>
      </c>
      <c r="C37" s="104"/>
      <c r="D37" s="105"/>
      <c r="E37" s="44">
        <f>E36</f>
        <v>22613</v>
      </c>
      <c r="F37" s="44">
        <f>F36</f>
        <v>22613</v>
      </c>
      <c r="G37" s="44">
        <f>G36</f>
        <v>0</v>
      </c>
      <c r="H37" s="20"/>
    </row>
    <row r="39" spans="1:11" ht="15" x14ac:dyDescent="0.25">
      <c r="A39"/>
      <c r="B39"/>
      <c r="C39"/>
      <c r="D39"/>
      <c r="E39"/>
      <c r="F39"/>
      <c r="G39"/>
      <c r="H39"/>
      <c r="I39"/>
      <c r="J39"/>
      <c r="K39"/>
    </row>
    <row r="40" spans="1:11" ht="13.5" thickBot="1" x14ac:dyDescent="0.25">
      <c r="E40" s="5"/>
      <c r="F40" s="5"/>
      <c r="G40" s="5"/>
    </row>
    <row r="41" spans="1:11" ht="64.5" thickBot="1" x14ac:dyDescent="0.25">
      <c r="B41" s="128" t="s">
        <v>24</v>
      </c>
      <c r="C41" s="129"/>
      <c r="D41" s="130"/>
      <c r="E41" s="45" t="s">
        <v>49</v>
      </c>
      <c r="F41" s="45" t="s">
        <v>50</v>
      </c>
      <c r="G41" s="30" t="s">
        <v>31</v>
      </c>
    </row>
    <row r="42" spans="1:11" ht="75.75" thickBot="1" x14ac:dyDescent="0.25">
      <c r="B42" s="121" t="s">
        <v>25</v>
      </c>
      <c r="C42" s="122"/>
      <c r="D42" s="123"/>
      <c r="E42" s="27">
        <f>E15+E21+E29+E37</f>
        <v>11462871.609999999</v>
      </c>
      <c r="F42" s="28">
        <f>F15+F21+F29+F37</f>
        <v>11598836</v>
      </c>
      <c r="G42" s="29">
        <f>F42-E42</f>
        <v>135964.3900000006</v>
      </c>
      <c r="H42" s="22" t="s">
        <v>48</v>
      </c>
    </row>
    <row r="43" spans="1:11" ht="15" x14ac:dyDescent="0.25">
      <c r="A43"/>
      <c r="E43" s="8"/>
    </row>
    <row r="44" spans="1:11" ht="15.75" thickBot="1" x14ac:dyDescent="0.3">
      <c r="A44"/>
      <c r="E44" s="12"/>
    </row>
    <row r="45" spans="1:11" ht="15.75" thickBot="1" x14ac:dyDescent="0.3">
      <c r="A45"/>
      <c r="B45" s="135" t="s">
        <v>26</v>
      </c>
      <c r="C45" s="136"/>
      <c r="D45" s="137"/>
    </row>
    <row r="46" spans="1:11" ht="15" x14ac:dyDescent="0.25">
      <c r="A46"/>
      <c r="B46" s="58" t="s">
        <v>27</v>
      </c>
      <c r="C46" s="61">
        <f>F42</f>
        <v>11598836</v>
      </c>
      <c r="D46" s="16"/>
    </row>
    <row r="47" spans="1:11" ht="15" x14ac:dyDescent="0.25">
      <c r="A47"/>
      <c r="B47" s="59" t="s">
        <v>28</v>
      </c>
      <c r="C47" s="62">
        <v>11598836</v>
      </c>
      <c r="D47" s="13"/>
    </row>
    <row r="48" spans="1:11" ht="15.75" thickBot="1" x14ac:dyDescent="0.3">
      <c r="A48"/>
      <c r="B48" s="60" t="s">
        <v>31</v>
      </c>
      <c r="C48" s="14">
        <f>C46-C47</f>
        <v>0</v>
      </c>
      <c r="D48" s="15" t="s">
        <v>29</v>
      </c>
    </row>
    <row r="49" spans="1:10" ht="15.75" thickBot="1" x14ac:dyDescent="0.3">
      <c r="A49"/>
      <c r="B49" s="63"/>
      <c r="C49" s="64"/>
      <c r="D49" s="65"/>
    </row>
    <row r="50" spans="1:10" s="9" customFormat="1" ht="15.75" thickBot="1" x14ac:dyDescent="0.3">
      <c r="A50"/>
      <c r="B50" s="138" t="s">
        <v>75</v>
      </c>
      <c r="C50" s="139"/>
      <c r="J50" s="10"/>
    </row>
    <row r="51" spans="1:10" ht="15" x14ac:dyDescent="0.25">
      <c r="B51" s="113" t="s">
        <v>39</v>
      </c>
      <c r="C51" s="114"/>
      <c r="D51"/>
      <c r="E51"/>
      <c r="F51"/>
      <c r="G51"/>
    </row>
    <row r="52" spans="1:10" ht="15" x14ac:dyDescent="0.25">
      <c r="B52" s="66" t="s">
        <v>76</v>
      </c>
      <c r="C52" s="93">
        <f>E15</f>
        <v>11442503.120000001</v>
      </c>
      <c r="D52"/>
      <c r="E52"/>
      <c r="F52"/>
      <c r="G52"/>
    </row>
    <row r="53" spans="1:10" ht="30" x14ac:dyDescent="0.25">
      <c r="B53" s="67" t="s">
        <v>36</v>
      </c>
      <c r="C53" s="68">
        <v>0.99780000000000002</v>
      </c>
      <c r="D53"/>
      <c r="E53"/>
      <c r="F53"/>
      <c r="G53"/>
    </row>
    <row r="54" spans="1:10" ht="45" x14ac:dyDescent="0.25">
      <c r="B54" s="67" t="s">
        <v>37</v>
      </c>
      <c r="C54" s="92">
        <f>C52*C53</f>
        <v>11417329.613136001</v>
      </c>
      <c r="D54"/>
      <c r="E54"/>
      <c r="F54"/>
      <c r="G54"/>
    </row>
    <row r="55" spans="1:10" ht="15" x14ac:dyDescent="0.25">
      <c r="B55" s="69" t="s">
        <v>38</v>
      </c>
      <c r="C55" s="91">
        <f>C54-C52</f>
        <v>-25173.506864000112</v>
      </c>
      <c r="D55"/>
      <c r="E55"/>
      <c r="F55"/>
      <c r="G55"/>
    </row>
    <row r="56" spans="1:10" ht="15" x14ac:dyDescent="0.25">
      <c r="B56" s="66"/>
      <c r="C56" s="70"/>
      <c r="D56"/>
      <c r="E56"/>
      <c r="F56"/>
      <c r="G56"/>
    </row>
    <row r="57" spans="1:10" ht="15" x14ac:dyDescent="0.25">
      <c r="B57" s="115" t="s">
        <v>40</v>
      </c>
      <c r="C57" s="116"/>
      <c r="D57"/>
      <c r="E57"/>
      <c r="F57"/>
      <c r="G57"/>
    </row>
    <row r="58" spans="1:10" ht="15" x14ac:dyDescent="0.25">
      <c r="B58" s="66" t="s">
        <v>16</v>
      </c>
      <c r="C58" s="88">
        <f>E21</f>
        <v>36244.29</v>
      </c>
      <c r="D58"/>
      <c r="E58"/>
      <c r="F58"/>
      <c r="G58"/>
    </row>
    <row r="59" spans="1:10" ht="60" x14ac:dyDescent="0.25">
      <c r="B59" s="71" t="s">
        <v>42</v>
      </c>
      <c r="C59" s="89">
        <f>-13314.77</f>
        <v>-13314.77</v>
      </c>
      <c r="D59" s="23" t="s">
        <v>62</v>
      </c>
      <c r="E59"/>
      <c r="F59"/>
      <c r="G59"/>
    </row>
    <row r="60" spans="1:10" ht="45" x14ac:dyDescent="0.25">
      <c r="B60" s="67" t="s">
        <v>41</v>
      </c>
      <c r="C60" s="90">
        <f>SUM(C58:C59)</f>
        <v>22929.52</v>
      </c>
      <c r="D60"/>
      <c r="E60"/>
      <c r="F60"/>
      <c r="G60"/>
    </row>
    <row r="61" spans="1:10" ht="15" x14ac:dyDescent="0.25">
      <c r="B61" s="66"/>
      <c r="C61" s="70"/>
      <c r="D61"/>
      <c r="E61"/>
      <c r="F61"/>
      <c r="G61"/>
    </row>
    <row r="62" spans="1:10" ht="15" x14ac:dyDescent="0.25">
      <c r="B62" s="117" t="s">
        <v>59</v>
      </c>
      <c r="C62" s="118"/>
      <c r="D62"/>
      <c r="E62"/>
      <c r="F62"/>
      <c r="G62"/>
    </row>
    <row r="63" spans="1:10" ht="15" x14ac:dyDescent="0.25">
      <c r="B63" s="66" t="s">
        <v>17</v>
      </c>
      <c r="C63" s="72">
        <f>SUM(E15,E21)</f>
        <v>11478747.41</v>
      </c>
      <c r="D63"/>
      <c r="E63"/>
      <c r="F63"/>
      <c r="G63"/>
    </row>
    <row r="64" spans="1:10" ht="15" x14ac:dyDescent="0.25">
      <c r="B64" s="74" t="s">
        <v>43</v>
      </c>
      <c r="C64" s="86">
        <f>SUM(C59,C55)</f>
        <v>-38488.276864000116</v>
      </c>
      <c r="D64"/>
      <c r="E64"/>
      <c r="F64"/>
      <c r="G64"/>
    </row>
    <row r="65" spans="2:7" ht="75.75" thickBot="1" x14ac:dyDescent="0.3">
      <c r="B65" s="73" t="s">
        <v>44</v>
      </c>
      <c r="C65" s="87">
        <f>SUM(C63:C64)</f>
        <v>11440259.133136</v>
      </c>
      <c r="D65"/>
      <c r="E65"/>
      <c r="F65"/>
      <c r="G65"/>
    </row>
    <row r="66" spans="2:7" ht="15" x14ac:dyDescent="0.25">
      <c r="B66" s="85" t="s">
        <v>77</v>
      </c>
      <c r="C66"/>
      <c r="D66"/>
      <c r="E66"/>
      <c r="F66"/>
      <c r="G66"/>
    </row>
    <row r="67" spans="2:7" ht="15" x14ac:dyDescent="0.25">
      <c r="B67"/>
      <c r="C67"/>
      <c r="D67"/>
      <c r="E67"/>
      <c r="F67"/>
      <c r="G67"/>
    </row>
    <row r="68" spans="2:7" ht="15" x14ac:dyDescent="0.25">
      <c r="B68"/>
      <c r="C68"/>
      <c r="D68"/>
      <c r="E68"/>
      <c r="F68"/>
      <c r="G68"/>
    </row>
  </sheetData>
  <mergeCells count="26">
    <mergeCell ref="B57:C57"/>
    <mergeCell ref="B62:C62"/>
    <mergeCell ref="F26:F27"/>
    <mergeCell ref="B29:D29"/>
    <mergeCell ref="B31:D31"/>
    <mergeCell ref="B34:D34"/>
    <mergeCell ref="B37:D37"/>
    <mergeCell ref="B41:D41"/>
    <mergeCell ref="B42:D42"/>
    <mergeCell ref="B45:D45"/>
    <mergeCell ref="B50:C50"/>
    <mergeCell ref="F19:F20"/>
    <mergeCell ref="G19:G20"/>
    <mergeCell ref="H19:H20"/>
    <mergeCell ref="B21:D21"/>
    <mergeCell ref="B51:C51"/>
    <mergeCell ref="H26:H27"/>
    <mergeCell ref="G26:G27"/>
    <mergeCell ref="B23:D23"/>
    <mergeCell ref="B1:D1"/>
    <mergeCell ref="B2:D2"/>
    <mergeCell ref="B3:D3"/>
    <mergeCell ref="B9:D9"/>
    <mergeCell ref="B15:D15"/>
    <mergeCell ref="B17:D17"/>
    <mergeCell ref="D19:D20"/>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20" zoomScaleNormal="120" workbookViewId="0">
      <selection activeCell="B2" sqref="B2"/>
    </sheetView>
  </sheetViews>
  <sheetFormatPr defaultRowHeight="15" x14ac:dyDescent="0.25"/>
  <sheetData>
    <row r="1" spans="1:1" x14ac:dyDescent="0.25">
      <c r="A1" t="s">
        <v>66</v>
      </c>
    </row>
  </sheetData>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Cash</vt:lpstr>
      <vt:lpstr>Trial Balance Report</vt:lpstr>
      <vt:lpstr>Cash!TMB2089555479</vt:lpstr>
      <vt:lpstr>Cash!TMB2090613732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Du, Eileen (SAO)</cp:lastModifiedBy>
  <dcterms:created xsi:type="dcterms:W3CDTF">2013-05-20T14:18:37Z</dcterms:created>
  <dcterms:modified xsi:type="dcterms:W3CDTF">2023-01-19T21:28:06Z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