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ul\appdata\local\temp\tm_temp\TM_3\"/>
    </mc:Choice>
  </mc:AlternateContent>
  <bookViews>
    <workbookView xWindow="0" yWindow="0" windowWidth="28800" windowHeight="12435"/>
  </bookViews>
  <sheets>
    <sheet name="Exp Trend" sheetId="2" r:id="rId1"/>
  </sheets>
  <definedNames>
    <definedName name="_xlnm._FilterDatabase" localSheetId="0" hidden="1">'Exp Trend'!$A$6:$I$33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2" l="1"/>
  <c r="F23" i="2"/>
  <c r="G23" i="2" s="1"/>
  <c r="H23" i="2" s="1"/>
  <c r="F25" i="2"/>
  <c r="F30" i="2"/>
  <c r="F27" i="2"/>
  <c r="E33" i="2"/>
  <c r="D33" i="2"/>
  <c r="F33" i="2" l="1"/>
  <c r="G8" i="2"/>
  <c r="H8" i="2" s="1"/>
  <c r="G9" i="2"/>
  <c r="H9" i="2" s="1"/>
  <c r="G10" i="2"/>
  <c r="H10" i="2" s="1"/>
  <c r="G11" i="2"/>
  <c r="H11" i="2" s="1"/>
  <c r="G12" i="2"/>
  <c r="H12" i="2" s="1"/>
  <c r="G13" i="2"/>
  <c r="H13" i="2" s="1"/>
  <c r="G14" i="2"/>
  <c r="H14" i="2" s="1"/>
  <c r="G15" i="2"/>
  <c r="H15" i="2" s="1"/>
  <c r="G16" i="2"/>
  <c r="H16" i="2" s="1"/>
  <c r="G17" i="2"/>
  <c r="H17" i="2" s="1"/>
  <c r="G18" i="2"/>
  <c r="H18" i="2" s="1"/>
  <c r="G19" i="2"/>
  <c r="H19" i="2" s="1"/>
  <c r="G20" i="2"/>
  <c r="H20" i="2" s="1"/>
  <c r="G21" i="2"/>
  <c r="G24" i="2"/>
  <c r="H24" i="2" s="1"/>
  <c r="G25" i="2"/>
  <c r="H25" i="2" s="1"/>
  <c r="G26" i="2"/>
  <c r="H26" i="2" s="1"/>
  <c r="G27" i="2"/>
  <c r="H27" i="2" s="1"/>
  <c r="G28" i="2"/>
  <c r="H28" i="2" s="1"/>
  <c r="G29" i="2"/>
  <c r="G30" i="2"/>
  <c r="H30" i="2" s="1"/>
  <c r="G31" i="2"/>
  <c r="H31" i="2" s="1"/>
  <c r="G32" i="2"/>
  <c r="H32" i="2" s="1"/>
  <c r="G7" i="2"/>
  <c r="H29" i="2"/>
  <c r="H7" i="2" l="1"/>
  <c r="G33" i="2"/>
  <c r="H33" i="2" s="1"/>
</calcChain>
</file>

<file path=xl/sharedStrings.xml><?xml version="1.0" encoding="utf-8"?>
<sst xmlns="http://schemas.openxmlformats.org/spreadsheetml/2006/main" count="49" uniqueCount="49">
  <si>
    <t>Total</t>
  </si>
  <si>
    <t>Depreciation Expense</t>
  </si>
  <si>
    <t>Gain/Loss on Sale of Assets</t>
  </si>
  <si>
    <t>Insurance Expense</t>
  </si>
  <si>
    <t>Utilities</t>
  </si>
  <si>
    <t>Telephone Expense</t>
  </si>
  <si>
    <t>Repairs &amp; Maintenance</t>
  </si>
  <si>
    <t>Postage &amp; Shipping</t>
  </si>
  <si>
    <t>Other Expense</t>
  </si>
  <si>
    <t>Computer Maintenance/Expense</t>
  </si>
  <si>
    <t>Office Supplies - Admin</t>
  </si>
  <si>
    <t>In-person meetings cancelled due to COVID-19 pandemic.</t>
  </si>
  <si>
    <t>Meeting/Conference expense</t>
  </si>
  <si>
    <t>Office Equipment Rental</t>
  </si>
  <si>
    <t>Dues &amp; Subscriptions</t>
  </si>
  <si>
    <t>Legal Fees</t>
  </si>
  <si>
    <t>Government Relations</t>
  </si>
  <si>
    <t>Consulting Fees - Admin</t>
  </si>
  <si>
    <t xml:space="preserve"> </t>
  </si>
  <si>
    <t>Advertising /Publications</t>
  </si>
  <si>
    <t>Accounting/Auditing</t>
  </si>
  <si>
    <t>Board Compensation</t>
  </si>
  <si>
    <t>Retirement Benefits - SRF</t>
  </si>
  <si>
    <t>Employee Benefits</t>
  </si>
  <si>
    <t>SUTA Tax</t>
  </si>
  <si>
    <t>FUTA Tax - AD</t>
  </si>
  <si>
    <t>FICA Tax</t>
  </si>
  <si>
    <t>Salaries &amp; Wages</t>
  </si>
  <si>
    <t>Auditor Notes</t>
  </si>
  <si>
    <t>Description</t>
  </si>
  <si>
    <t>Conclusion:</t>
  </si>
  <si>
    <t>Source:</t>
  </si>
  <si>
    <t>Purpose:</t>
  </si>
  <si>
    <t>2020 - 2021 $ Variance</t>
  </si>
  <si>
    <t>2020 - 2021 % Variance</t>
  </si>
  <si>
    <t>Reimbursable Expenses</t>
  </si>
  <si>
    <r>
      <t xml:space="preserve">Board compensation expense was increased by 77% ($3,550) from FY 2020 to FY 2021. For PFDs created by counties, board members may receive $50 per day for attending meetings or conferences, up to $3,000 per year. </t>
    </r>
    <r>
      <rPr>
        <sz val="10"/>
        <color rgb="FFFF0000"/>
        <rFont val="Tahoma"/>
        <family val="2"/>
      </rPr>
      <t>There is a risk the District is not in compliance to state law regarding compensation of public officer (RCW 36.100.130</t>
    </r>
    <r>
      <rPr>
        <sz val="10"/>
        <color theme="1"/>
        <rFont val="Tahoma"/>
        <family val="2"/>
      </rPr>
      <t xml:space="preserve">). </t>
    </r>
  </si>
  <si>
    <t xml:space="preserve">We followed up with Joshua Curtis, Executive Director, on 11/9/22 for the decrease in legal expenses from FY20-21. Joshua was hired in 2020 as executive director. To help on board the executive director to the District's operations, Thomas Backer, the District's legal counsel worked closely with Joshua to help him understand his role as executive director for the PFD. In 2021, Joshua did not utilize Thomas as much as he did when he first was hired. Based on our inquiry and understanding of District operations, the decrease appears reasonable. </t>
  </si>
  <si>
    <r>
      <t xml:space="preserve">Office supplies - Admin expenses increased by 3064% ($13,299) from 2020 to 2021. </t>
    </r>
    <r>
      <rPr>
        <sz val="10"/>
        <color rgb="FFFF0000"/>
        <rFont val="Tahoma"/>
        <family val="2"/>
      </rPr>
      <t>There is a risk the District lacks adequate controls to monitor office supply expenditures to ensure expenditures are allowable and supported with adequate documentation</t>
    </r>
    <r>
      <rPr>
        <sz val="10"/>
        <color theme="1"/>
        <rFont val="Tahoma"/>
        <family val="2"/>
      </rPr>
      <t xml:space="preserve">.  </t>
    </r>
  </si>
  <si>
    <r>
      <t xml:space="preserve">Other expenses increased by 4333% ($183,135) from 2020 to 2021. </t>
    </r>
    <r>
      <rPr>
        <sz val="10"/>
        <color rgb="FFFF0000"/>
        <rFont val="Tahoma"/>
        <family val="2"/>
      </rPr>
      <t>There is a risk the District does not have adequate controls in place to monitor other expenses to ensure expenditures are allowable and supported with adequate documentation</t>
    </r>
    <r>
      <rPr>
        <sz val="10"/>
        <color theme="1"/>
        <rFont val="Tahoma"/>
        <family val="2"/>
      </rPr>
      <t xml:space="preserve">. 
F/S (Completeness Risk): </t>
    </r>
    <r>
      <rPr>
        <sz val="10"/>
        <color rgb="FFFF0000"/>
        <rFont val="Tahoma"/>
        <family val="2"/>
      </rPr>
      <t>There's a risk other expenses are not properly categorized resulting in an overstatement of other expenses</t>
    </r>
    <r>
      <rPr>
        <sz val="10"/>
        <color theme="1"/>
        <rFont val="Tahoma"/>
        <family val="2"/>
      </rPr>
      <t xml:space="preserve">. </t>
    </r>
  </si>
  <si>
    <t xml:space="preserve">The Seattle Mariners pay utilities for the Ballpark. PFD erroneously paid utilities in 2019. </t>
  </si>
  <si>
    <t>To perform an analysis of the entity's expenses and identify audit risks.</t>
  </si>
  <si>
    <t>Joshua Curtis, Executive Director provided us with the 2021 General Ledger</t>
  </si>
  <si>
    <t xml:space="preserve">We followed up with Joshua Curtis, Executive Director, on 11/9/22 for the 42% increase in office equipment rental. The District's only office equipment rental is the printer and in 2021, the PFD contracted with a plant service Ambious Plants. Based on our inquiry and understanding of District operations, the decrease appears reasonable. </t>
  </si>
  <si>
    <r>
      <t xml:space="preserve">Per inquiry with Joshua Curtis on 11/9/22, the 3106% increase in insurance expense is due to incorrect aplication of accouting for insurance expense. Per Joshua, the insurance expense should have been applied to accounts payable and not as an expenditure. 
</t>
    </r>
    <r>
      <rPr>
        <sz val="10"/>
        <color rgb="FFFF0000"/>
        <rFont val="Tahoma"/>
        <family val="2"/>
      </rPr>
      <t>FS Risk (Liabilities, Completeness): There is a risk accounts payable is understated</t>
    </r>
    <r>
      <rPr>
        <sz val="10"/>
        <color theme="1"/>
        <rFont val="Tahoma"/>
        <family val="2"/>
      </rPr>
      <t xml:space="preserve">. </t>
    </r>
  </si>
  <si>
    <r>
      <t xml:space="preserve">We followed up with Joshua Curtis, Executive Director, on 11/9/22 for the new account reimbursable expenses in the amount of $4,857 for FY2021. Per Joshua, when the officer manager was hired in 2021, her insurance did not begin until two months after she was hired per District policy. The PFD reimbursed the office manager for the two months she was not covered for health insurance. Additionally,  Joshua and the office manager were reimbursed for cell phone charges. In our conversation with Joshua, he also stated that the reimbursable expenses reported were not properly posted in the correct accounts in the GL. 
</t>
    </r>
    <r>
      <rPr>
        <sz val="10"/>
        <color rgb="FFFF0000"/>
        <rFont val="Tahoma"/>
        <family val="2"/>
      </rPr>
      <t xml:space="preserve">
AC Risk: There is a risk the District does not have adequate controls and procedures in place to monitor reimbursable expenses. There is an additional risk that reimbursements are not adequately supported and may be a gifting of public funds. 
FS Risk (Operating Expenses, Classification): There is a risk reimbursable expenses are not properly categorized. </t>
    </r>
    <r>
      <rPr>
        <sz val="10"/>
        <color theme="1"/>
        <rFont val="Tahoma"/>
        <family val="2"/>
      </rPr>
      <t xml:space="preserve">
</t>
    </r>
  </si>
  <si>
    <r>
      <t xml:space="preserve">We followed up with Joshua Curtis, Executive Director, on 11/9/22 for the increase in retirement benefits of 509% ($19,958) and FUTA Tax AD increase of 34548% ($14,510) from FY 2020 to FY 2021. During the time the previous office manager was employed by the District, the manager was in charge of processing payroll in the general ledger. After the employee left and the District hired the external bookkeeper to review the general ledger for 2021, the bookkeeper noticed incorrect allocation of benefits. The office manager set up payroll to process and automatically post a journal entry to District’s GL. As a result, the FUTA Tax, Salaries and Wages and Benefit expense accounts for 2021 were not accurately stated in the District’s GL. 
</t>
    </r>
    <r>
      <rPr>
        <sz val="11"/>
        <color rgb="FFFF0000"/>
        <rFont val="Calibri"/>
        <family val="2"/>
        <scheme val="minor"/>
      </rPr>
      <t>FS Risk (Operating Expenses, Completeness): There is a risk retirement benefits, FUTA Tax, Salaries and Wages are overstated</t>
    </r>
    <r>
      <rPr>
        <sz val="11"/>
        <color theme="1"/>
        <rFont val="Calibri"/>
        <family val="2"/>
        <scheme val="minor"/>
      </rPr>
      <t xml:space="preserve">. </t>
    </r>
  </si>
  <si>
    <r>
      <t xml:space="preserve">We followed up with Joshua Curtis, Executive Director, on 11/9/22 for the 57% increase ($79,105) in Salaries and Wages from FY 2020 to FY 2021. Joshua was hired on February 24th, 2020 as the executive director for the District. Prior to that, the District had no staff and the previous executive director was part time. In 2020, the District employed Joshua as the executive director and an office manager was hired September of 2020. In 2021, a new office manager was hired and the District’s board approved the executive director to receive a salary increase, the increase was applied retroactively. 
Executive Director received a retroactive salary increase in 2021. Article 2, section 25 of the Washington State Constitution prohibits granting extra compensation to public employees after the services for which the extra compensation is paid have been rendered.
</t>
    </r>
    <r>
      <rPr>
        <sz val="11"/>
        <color rgb="FFFF0000"/>
        <rFont val="Calibri"/>
        <family val="2"/>
        <scheme val="minor"/>
      </rPr>
      <t>AC Risk: There is a risk the District is not in compliance with state law regarding retroactive salary increases</t>
    </r>
    <r>
      <rPr>
        <sz val="11"/>
        <color theme="1"/>
        <rFont val="Calibri"/>
        <family val="2"/>
        <scheme val="minor"/>
      </rPr>
      <t xml:space="preserve">. 
</t>
    </r>
  </si>
  <si>
    <r>
      <t xml:space="preserve">Based on our analysis we noted the following risks: </t>
    </r>
    <r>
      <rPr>
        <b/>
        <sz val="11"/>
        <rFont val="Calibri"/>
        <family val="2"/>
        <scheme val="minor"/>
      </rPr>
      <t xml:space="preserve">
• Payroll - Retroactive Increase</t>
    </r>
    <r>
      <rPr>
        <sz val="11"/>
        <color rgb="FFFF0000"/>
        <rFont val="Calibri"/>
        <family val="2"/>
        <scheme val="minor"/>
      </rPr>
      <t xml:space="preserve">: </t>
    </r>
    <r>
      <rPr>
        <sz val="11"/>
        <rFont val="Calibri"/>
        <family val="2"/>
        <scheme val="minor"/>
      </rPr>
      <t>Executive Director received a retroactive salary increase in 2021. Article 2, section 25 of the Washington State Constitution prohibits granting extra compensation to public employees after the services for which the extra compensation is paid have been rendered.</t>
    </r>
    <r>
      <rPr>
        <sz val="11"/>
        <color rgb="FFFF0000"/>
        <rFont val="Calibri"/>
        <family val="2"/>
        <scheme val="minor"/>
      </rPr>
      <t xml:space="preserve">
AC Risk: There is a risk the District is not in compliance with state law regarding retroactive salary increases</t>
    </r>
    <r>
      <rPr>
        <sz val="11"/>
        <rFont val="Calibri"/>
        <family val="2"/>
        <scheme val="minor"/>
      </rPr>
      <t xml:space="preserve">. 
• </t>
    </r>
    <r>
      <rPr>
        <b/>
        <sz val="11"/>
        <rFont val="Calibri"/>
        <family val="2"/>
        <scheme val="minor"/>
      </rPr>
      <t>Retirement Benefits/FUTA Tax AD</t>
    </r>
    <r>
      <rPr>
        <sz val="11"/>
        <rFont val="Calibri"/>
        <family val="2"/>
        <scheme val="minor"/>
      </rPr>
      <t xml:space="preserve">: We followed up with Joshua Curtis, Executive Director, on 11/9/22 for the increase in retirement benefits of 509% ($19,958) and FUTA Tax AD increase of 34548% ($14,510) from FY 2020 to FY 2021. During the time the previous office manager was employed by the District, the manager was in charge of processing payroll in the general ledger. After the employee left and the District hired the external bookkeeper to review the general ledger for 2021, the bookkeeper noticed incorrect allocation of benefits. The office manager set up payroll to process and automatically post a journal entry to District’s GL. As a result, the FUTA Tax, Salaries and Wages and Benefit expense accounts for 2021 were not accurately stated in the District’s GL. 
</t>
    </r>
    <r>
      <rPr>
        <sz val="11"/>
        <color rgb="FFFF0000"/>
        <rFont val="Calibri"/>
        <family val="2"/>
        <scheme val="minor"/>
      </rPr>
      <t xml:space="preserve">FS Risk (Operating Expenses, Completeness): There is a risk retirement benefits, FUTA Tax, Salaries and Wage expenses are overstated. </t>
    </r>
    <r>
      <rPr>
        <sz val="11"/>
        <rFont val="Calibri"/>
        <family val="2"/>
        <scheme val="minor"/>
      </rPr>
      <t xml:space="preserve">
• </t>
    </r>
    <r>
      <rPr>
        <b/>
        <sz val="11"/>
        <rFont val="Calibri"/>
        <family val="2"/>
        <scheme val="minor"/>
      </rPr>
      <t>Board compensation expense</t>
    </r>
    <r>
      <rPr>
        <sz val="11"/>
        <rFont val="Calibri"/>
        <family val="2"/>
        <scheme val="minor"/>
      </rPr>
      <t xml:space="preserve"> was increased by 77% ($3,550) from FY 2020 to FY 2021. For PFDs created by counties, board members may receive $50 per day for attending meetings or conferences, up to $3,000 per year. 
</t>
    </r>
    <r>
      <rPr>
        <sz val="11"/>
        <color rgb="FFFF0000"/>
        <rFont val="Calibri"/>
        <family val="2"/>
        <scheme val="minor"/>
      </rPr>
      <t>AC Risk: There is a risk the District is not in compliance to state law regarding compensation of public officer (RCW 36.100.130)</t>
    </r>
    <r>
      <rPr>
        <sz val="11"/>
        <rFont val="Calibri"/>
        <family val="2"/>
        <scheme val="minor"/>
      </rPr>
      <t xml:space="preserve">.
• </t>
    </r>
    <r>
      <rPr>
        <b/>
        <sz val="11"/>
        <rFont val="Calibri"/>
        <family val="2"/>
        <scheme val="minor"/>
      </rPr>
      <t>Reimbursable Expenses</t>
    </r>
    <r>
      <rPr>
        <sz val="11"/>
        <rFont val="Calibri"/>
        <family val="2"/>
        <scheme val="minor"/>
      </rPr>
      <t xml:space="preserve">: New account in 2021. 
</t>
    </r>
    <r>
      <rPr>
        <u/>
        <sz val="11"/>
        <color rgb="FFFF0000"/>
        <rFont val="Calibri"/>
        <family val="2"/>
        <scheme val="minor"/>
      </rPr>
      <t>AC Risk</t>
    </r>
    <r>
      <rPr>
        <sz val="11"/>
        <color rgb="FFFF0000"/>
        <rFont val="Calibri"/>
        <family val="2"/>
        <scheme val="minor"/>
      </rPr>
      <t>: There is a risk the District does not have adequate controls and procedures in place to monitor reimbursable expenses. There is an additional risk that reimbursements are not adequately supported and may be a gifting of public funds</t>
    </r>
    <r>
      <rPr>
        <sz val="11"/>
        <rFont val="Calibri"/>
        <family val="2"/>
        <scheme val="minor"/>
      </rPr>
      <t xml:space="preserve">. 
</t>
    </r>
    <r>
      <rPr>
        <u/>
        <sz val="11"/>
        <color rgb="FFFF0000"/>
        <rFont val="Calibri"/>
        <family val="2"/>
        <scheme val="minor"/>
      </rPr>
      <t>FS Risk (Operating Expenses, Classification</t>
    </r>
    <r>
      <rPr>
        <sz val="11"/>
        <color rgb="FFFF0000"/>
        <rFont val="Calibri"/>
        <family val="2"/>
        <scheme val="minor"/>
      </rPr>
      <t>): There is a risk reimbursable expenses are not properly categorized</t>
    </r>
    <r>
      <rPr>
        <sz val="11"/>
        <rFont val="Calibri"/>
        <family val="2"/>
        <scheme val="minor"/>
      </rPr>
      <t xml:space="preserve">. 
• </t>
    </r>
    <r>
      <rPr>
        <b/>
        <sz val="11"/>
        <rFont val="Calibri"/>
        <family val="2"/>
        <scheme val="minor"/>
      </rPr>
      <t>Office supplies - Admin</t>
    </r>
    <r>
      <rPr>
        <sz val="11"/>
        <rFont val="Calibri"/>
        <family val="2"/>
        <scheme val="minor"/>
      </rPr>
      <t xml:space="preserve"> increased by 3064% ($13,299) from 2020 to 2021. 
</t>
    </r>
    <r>
      <rPr>
        <sz val="11"/>
        <color rgb="FFFF0000"/>
        <rFont val="Calibri"/>
        <family val="2"/>
        <scheme val="minor"/>
      </rPr>
      <t>AC Risk: There is a risk the District lacks adequate controls to monitor office supply expenditures to ensure expenditures are allowable and supported with adequate documentation</t>
    </r>
    <r>
      <rPr>
        <sz val="11"/>
        <rFont val="Calibri"/>
        <family val="2"/>
        <scheme val="minor"/>
      </rPr>
      <t xml:space="preserve">.  
• </t>
    </r>
    <r>
      <rPr>
        <b/>
        <sz val="11"/>
        <rFont val="Calibri"/>
        <family val="2"/>
        <scheme val="minor"/>
      </rPr>
      <t>Other expenses</t>
    </r>
    <r>
      <rPr>
        <sz val="11"/>
        <rFont val="Calibri"/>
        <family val="2"/>
        <scheme val="minor"/>
      </rPr>
      <t xml:space="preserve">: Other expenses increased by 4333% ($183,135) from 2020 to 2021. 
</t>
    </r>
    <r>
      <rPr>
        <sz val="11"/>
        <color rgb="FFFF0000"/>
        <rFont val="Calibri"/>
        <family val="2"/>
        <scheme val="minor"/>
      </rPr>
      <t>AC Risk: There is a risk the District does not have adequate controls in place to monitor other expenses to ensure expenditures are allowable and supported with adequate documentation. 
F/S (Completeness Risk): There's a risk other expenses are not properly categorized resulting in an overstatement of other expenses</t>
    </r>
    <r>
      <rPr>
        <sz val="11"/>
        <rFont val="Calibri"/>
        <family val="2"/>
        <scheme val="minor"/>
      </rPr>
      <t>.
•</t>
    </r>
    <r>
      <rPr>
        <b/>
        <sz val="11"/>
        <rFont val="Calibri"/>
        <family val="2"/>
        <scheme val="minor"/>
      </rPr>
      <t xml:space="preserve"> Insurance Expense</t>
    </r>
    <r>
      <rPr>
        <sz val="11"/>
        <rFont val="Calibri"/>
        <family val="2"/>
        <scheme val="minor"/>
      </rPr>
      <t xml:space="preserve"> -</t>
    </r>
    <r>
      <rPr>
        <sz val="11"/>
        <color rgb="FFFF0000"/>
        <rFont val="Calibri"/>
        <family val="2"/>
        <scheme val="minor"/>
      </rPr>
      <t xml:space="preserve"> FS Risk (Liabilities, Completeness): There is a risk accounts payable is understated</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</si>
</sst>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_(* #,##0_);_(* \(#,##0\);_(* &quot;-&quot;??_);_(@_)"/>
  </numFmts>
  <fonts count="1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color theme="1"/>
      <name val="Tahoma"/>
      <family val="2"/>
    </font>
    <font>
      <sz val="10"/>
      <color theme="1"/>
      <name val="Tahoma"/>
      <family val="2"/>
    </font>
    <font>
      <sz val="10"/>
      <color rgb="FF000000"/>
      <name val="Tahoma"/>
      <family val="2"/>
    </font>
    <font>
      <sz val="10"/>
      <color rgb="FFFF0000"/>
      <name val="Tahoma"/>
      <family val="2"/>
    </font>
    <font>
      <sz val="10"/>
      <color theme="1"/>
      <name val="Arial"/>
      <family val="2"/>
    </font>
    <font>
      <b/>
      <sz val="11"/>
      <color theme="1"/>
      <name val="Calibri"/>
      <family val="2"/>
    </font>
    <font>
      <sz val="11"/>
      <name val="Calibri"/>
      <family val="2"/>
      <scheme val="minor"/>
    </font>
    <font>
      <b/>
      <sz val="11"/>
      <name val="Calibri"/>
      <family val="2"/>
      <scheme val="minor"/>
    </font>
    <font>
      <u/>
      <sz val="11"/>
      <color rgb="FFFF0000"/>
      <name val="Calibri"/>
      <family val="2"/>
      <scheme val="minor"/>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7" tint="0.79998168889431442"/>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1">
    <xf numFmtId="0" fontId="0" fillId="0" borderId="0" xfId="0"/>
    <xf numFmtId="0" fontId="0" fillId="0" borderId="0" xfId="0" applyAlignment="1">
      <alignment vertical="top"/>
    </xf>
    <xf numFmtId="43" fontId="0" fillId="0" borderId="0" xfId="0" applyNumberFormat="1" applyAlignment="1">
      <alignment vertical="top"/>
    </xf>
    <xf numFmtId="0" fontId="4" fillId="0" borderId="1" xfId="0" applyFont="1" applyFill="1" applyBorder="1" applyAlignment="1">
      <alignment vertical="top"/>
    </xf>
    <xf numFmtId="10" fontId="4" fillId="0" borderId="1" xfId="3" applyNumberFormat="1" applyFont="1" applyFill="1" applyBorder="1" applyAlignment="1">
      <alignment vertical="top"/>
    </xf>
    <xf numFmtId="164" fontId="4" fillId="0" borderId="1" xfId="1" applyNumberFormat="1" applyFont="1" applyFill="1" applyBorder="1" applyAlignment="1">
      <alignment vertical="top"/>
    </xf>
    <xf numFmtId="0" fontId="3" fillId="0" borderId="1" xfId="0" applyFont="1" applyFill="1" applyBorder="1" applyAlignment="1">
      <alignment vertical="top"/>
    </xf>
    <xf numFmtId="0" fontId="0" fillId="0" borderId="0" xfId="0" applyFill="1" applyAlignment="1">
      <alignment vertical="top"/>
    </xf>
    <xf numFmtId="0" fontId="5" fillId="0" borderId="1" xfId="0" applyFont="1" applyFill="1" applyBorder="1" applyAlignment="1">
      <alignment vertical="top"/>
    </xf>
    <xf numFmtId="10" fontId="5" fillId="0" borderId="1" xfId="3" applyNumberFormat="1" applyFont="1" applyFill="1" applyBorder="1" applyAlignment="1">
      <alignment vertical="top"/>
    </xf>
    <xf numFmtId="164" fontId="5" fillId="0" borderId="1" xfId="0" applyNumberFormat="1" applyFont="1" applyFill="1" applyBorder="1" applyAlignment="1">
      <alignment vertical="top"/>
    </xf>
    <xf numFmtId="164" fontId="5" fillId="0" borderId="1" xfId="2" applyNumberFormat="1" applyFont="1" applyFill="1" applyBorder="1" applyAlignment="1">
      <alignment vertical="top"/>
    </xf>
    <xf numFmtId="164" fontId="5" fillId="0" borderId="1" xfId="1" applyNumberFormat="1" applyFont="1" applyFill="1" applyBorder="1" applyAlignment="1">
      <alignment vertical="top"/>
    </xf>
    <xf numFmtId="0" fontId="0" fillId="0" borderId="1" xfId="0" applyFont="1" applyFill="1" applyBorder="1" applyAlignment="1">
      <alignment vertical="top"/>
    </xf>
    <xf numFmtId="0" fontId="5" fillId="0" borderId="1" xfId="0" applyFont="1" applyFill="1" applyBorder="1" applyAlignment="1">
      <alignment vertical="top" wrapText="1"/>
    </xf>
    <xf numFmtId="164" fontId="6" fillId="0" borderId="1" xfId="1" applyNumberFormat="1" applyFont="1" applyFill="1" applyBorder="1" applyAlignment="1">
      <alignment horizontal="right" vertical="top"/>
    </xf>
    <xf numFmtId="164" fontId="0" fillId="0" borderId="1" xfId="0" applyNumberFormat="1" applyFill="1" applyBorder="1" applyAlignment="1">
      <alignment horizontal="right" vertical="top"/>
    </xf>
    <xf numFmtId="10" fontId="5" fillId="0" borderId="1" xfId="3" applyNumberFormat="1" applyFont="1" applyFill="1" applyBorder="1" applyAlignment="1">
      <alignment horizontal="right" vertical="top"/>
    </xf>
    <xf numFmtId="164" fontId="6" fillId="0" borderId="1" xfId="2" applyNumberFormat="1" applyFont="1" applyFill="1" applyBorder="1" applyAlignment="1">
      <alignment horizontal="right" vertical="top"/>
    </xf>
    <xf numFmtId="0" fontId="7" fillId="0" borderId="1" xfId="0" applyFont="1" applyFill="1" applyBorder="1" applyAlignment="1">
      <alignment vertical="top" wrapText="1"/>
    </xf>
    <xf numFmtId="49" fontId="8" fillId="0" borderId="1" xfId="0" applyNumberFormat="1" applyFont="1" applyBorder="1" applyAlignment="1">
      <alignment horizontal="left" vertical="top"/>
    </xf>
    <xf numFmtId="0" fontId="3" fillId="2" borderId="1" xfId="0" applyFont="1" applyFill="1" applyBorder="1" applyAlignment="1">
      <alignment vertical="top"/>
    </xf>
    <xf numFmtId="0" fontId="3" fillId="3" borderId="1" xfId="0" applyFont="1" applyFill="1" applyBorder="1" applyAlignment="1">
      <alignment horizontal="center" vertical="top"/>
    </xf>
    <xf numFmtId="0" fontId="9" fillId="4" borderId="1" xfId="0" applyFont="1" applyFill="1" applyBorder="1" applyAlignment="1">
      <alignment vertical="top"/>
    </xf>
    <xf numFmtId="0" fontId="3" fillId="0" borderId="0" xfId="0" applyFont="1" applyAlignment="1">
      <alignment vertical="top"/>
    </xf>
    <xf numFmtId="49" fontId="3" fillId="2" borderId="1" xfId="0" applyNumberFormat="1" applyFont="1" applyFill="1" applyBorder="1" applyAlignment="1">
      <alignment horizontal="center" vertical="top"/>
    </xf>
    <xf numFmtId="0" fontId="0"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10" fillId="0" borderId="0" xfId="0" applyFont="1" applyFill="1" applyAlignment="1">
      <alignment horizontal="lef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topLeftCell="C25" zoomScale="85" zoomScaleNormal="85" workbookViewId="0">
      <selection activeCell="I30" sqref="I30"/>
    </sheetView>
  </sheetViews>
  <sheetFormatPr defaultColWidth="9.140625" defaultRowHeight="15" x14ac:dyDescent="0.25"/>
  <cols>
    <col min="1" max="1" width="11.28515625" style="1" bestFit="1" customWidth="1"/>
    <col min="2" max="2" width="13.140625" style="1" customWidth="1"/>
    <col min="3" max="3" width="30.85546875" style="1" bestFit="1" customWidth="1"/>
    <col min="4" max="6" width="18" style="1" customWidth="1"/>
    <col min="7" max="7" width="22.7109375" style="1" customWidth="1"/>
    <col min="8" max="8" width="20.140625" style="1" bestFit="1" customWidth="1"/>
    <col min="9" max="9" width="79" style="1" customWidth="1"/>
    <col min="10" max="16384" width="9.140625" style="1"/>
  </cols>
  <sheetData>
    <row r="1" spans="1:9" x14ac:dyDescent="0.25">
      <c r="A1" s="24" t="s">
        <v>32</v>
      </c>
      <c r="B1" s="1" t="s">
        <v>41</v>
      </c>
    </row>
    <row r="2" spans="1:9" x14ac:dyDescent="0.25">
      <c r="A2" s="24" t="s">
        <v>31</v>
      </c>
      <c r="B2" s="1" t="s">
        <v>42</v>
      </c>
    </row>
    <row r="3" spans="1:9" ht="322.5" customHeight="1" x14ac:dyDescent="0.25">
      <c r="A3" s="24" t="s">
        <v>30</v>
      </c>
      <c r="B3" s="30" t="s">
        <v>48</v>
      </c>
      <c r="C3" s="30"/>
      <c r="D3" s="30"/>
      <c r="E3" s="30"/>
      <c r="F3" s="30"/>
      <c r="G3" s="30"/>
      <c r="H3" s="30"/>
      <c r="I3" s="30"/>
    </row>
    <row r="6" spans="1:9" x14ac:dyDescent="0.25">
      <c r="B6"/>
      <c r="C6" s="23" t="s">
        <v>29</v>
      </c>
      <c r="D6" s="25">
        <v>2019</v>
      </c>
      <c r="E6" s="25">
        <v>2020</v>
      </c>
      <c r="F6" s="25">
        <v>2021</v>
      </c>
      <c r="G6" s="22" t="s">
        <v>33</v>
      </c>
      <c r="H6" s="22" t="s">
        <v>34</v>
      </c>
      <c r="I6" s="21" t="s">
        <v>28</v>
      </c>
    </row>
    <row r="7" spans="1:9" s="7" customFormat="1" ht="225.75" customHeight="1" x14ac:dyDescent="0.25">
      <c r="B7"/>
      <c r="C7" s="20" t="s">
        <v>27</v>
      </c>
      <c r="D7" s="12">
        <v>0</v>
      </c>
      <c r="E7" s="11">
        <v>137884</v>
      </c>
      <c r="F7" s="11">
        <v>216989</v>
      </c>
      <c r="G7" s="10">
        <f>F7-E7</f>
        <v>79105</v>
      </c>
      <c r="H7" s="9">
        <f t="shared" ref="H7:H20" si="0">G7/E7</f>
        <v>0.57370688404746017</v>
      </c>
      <c r="I7" s="26" t="s">
        <v>47</v>
      </c>
    </row>
    <row r="8" spans="1:9" s="7" customFormat="1" x14ac:dyDescent="0.25">
      <c r="B8"/>
      <c r="C8" s="20" t="s">
        <v>26</v>
      </c>
      <c r="D8" s="12">
        <v>0</v>
      </c>
      <c r="E8" s="11">
        <v>10889</v>
      </c>
      <c r="F8" s="11">
        <v>0</v>
      </c>
      <c r="G8" s="10">
        <f t="shared" ref="G8:G32" si="1">F8-E8</f>
        <v>-10889</v>
      </c>
      <c r="H8" s="9">
        <f t="shared" si="0"/>
        <v>-1</v>
      </c>
      <c r="I8" s="13"/>
    </row>
    <row r="9" spans="1:9" s="7" customFormat="1" ht="83.25" customHeight="1" x14ac:dyDescent="0.25">
      <c r="B9"/>
      <c r="C9" s="20" t="s">
        <v>25</v>
      </c>
      <c r="D9" s="12">
        <v>0</v>
      </c>
      <c r="E9" s="11">
        <v>42</v>
      </c>
      <c r="F9" s="11">
        <v>14552</v>
      </c>
      <c r="G9" s="10">
        <f t="shared" si="1"/>
        <v>14510</v>
      </c>
      <c r="H9" s="9">
        <f t="shared" si="0"/>
        <v>345.47619047619048</v>
      </c>
      <c r="I9" s="27" t="s">
        <v>46</v>
      </c>
    </row>
    <row r="10" spans="1:9" s="7" customFormat="1" x14ac:dyDescent="0.25">
      <c r="B10"/>
      <c r="C10" s="20" t="s">
        <v>24</v>
      </c>
      <c r="D10" s="12">
        <v>0</v>
      </c>
      <c r="E10" s="11">
        <v>304</v>
      </c>
      <c r="F10" s="11">
        <v>0</v>
      </c>
      <c r="G10" s="10">
        <f t="shared" si="1"/>
        <v>-304</v>
      </c>
      <c r="H10" s="9">
        <f t="shared" si="0"/>
        <v>-1</v>
      </c>
      <c r="I10" s="28"/>
    </row>
    <row r="11" spans="1:9" s="7" customFormat="1" x14ac:dyDescent="0.25">
      <c r="B11"/>
      <c r="C11" s="20" t="s">
        <v>23</v>
      </c>
      <c r="D11" s="12">
        <v>0</v>
      </c>
      <c r="E11" s="11">
        <v>20627.599999999999</v>
      </c>
      <c r="F11" s="11">
        <v>29582</v>
      </c>
      <c r="G11" s="10">
        <f t="shared" si="1"/>
        <v>8954.4000000000015</v>
      </c>
      <c r="H11" s="9">
        <f t="shared" si="0"/>
        <v>0.43409800461517589</v>
      </c>
      <c r="I11" s="28"/>
    </row>
    <row r="12" spans="1:9" s="7" customFormat="1" ht="62.25" customHeight="1" x14ac:dyDescent="0.25">
      <c r="B12"/>
      <c r="C12" s="20" t="s">
        <v>22</v>
      </c>
      <c r="D12" s="12">
        <v>0</v>
      </c>
      <c r="E12" s="11">
        <v>3920</v>
      </c>
      <c r="F12" s="11">
        <v>23878</v>
      </c>
      <c r="G12" s="10">
        <f t="shared" si="1"/>
        <v>19958</v>
      </c>
      <c r="H12" s="9">
        <f t="shared" si="0"/>
        <v>5.0913265306122453</v>
      </c>
      <c r="I12" s="29"/>
    </row>
    <row r="13" spans="1:9" ht="51" x14ac:dyDescent="0.25">
      <c r="B13"/>
      <c r="C13" s="13" t="s">
        <v>21</v>
      </c>
      <c r="D13" s="11">
        <v>7150</v>
      </c>
      <c r="E13" s="11">
        <v>4600</v>
      </c>
      <c r="F13" s="11">
        <v>8150</v>
      </c>
      <c r="G13" s="10">
        <f t="shared" si="1"/>
        <v>3550</v>
      </c>
      <c r="H13" s="9">
        <f t="shared" si="0"/>
        <v>0.77173913043478259</v>
      </c>
      <c r="I13" s="14" t="s">
        <v>36</v>
      </c>
    </row>
    <row r="14" spans="1:9" x14ac:dyDescent="0.25">
      <c r="B14"/>
      <c r="C14" s="13" t="s">
        <v>20</v>
      </c>
      <c r="D14" s="11">
        <v>18279</v>
      </c>
      <c r="E14" s="11">
        <v>24445</v>
      </c>
      <c r="F14" s="11">
        <v>32477</v>
      </c>
      <c r="G14" s="10">
        <f t="shared" si="1"/>
        <v>8032</v>
      </c>
      <c r="H14" s="9">
        <f t="shared" si="0"/>
        <v>0.32857435058294132</v>
      </c>
      <c r="I14" s="8"/>
    </row>
    <row r="15" spans="1:9" x14ac:dyDescent="0.25">
      <c r="B15"/>
      <c r="C15" s="13" t="s">
        <v>19</v>
      </c>
      <c r="D15" s="11">
        <v>0</v>
      </c>
      <c r="E15" s="11">
        <v>370</v>
      </c>
      <c r="F15" s="11">
        <v>0</v>
      </c>
      <c r="G15" s="10">
        <f t="shared" si="1"/>
        <v>-370</v>
      </c>
      <c r="H15" s="9">
        <f t="shared" si="0"/>
        <v>-1</v>
      </c>
      <c r="I15" s="19" t="s">
        <v>18</v>
      </c>
    </row>
    <row r="16" spans="1:9" x14ac:dyDescent="0.25">
      <c r="B16"/>
      <c r="C16" s="13" t="s">
        <v>17</v>
      </c>
      <c r="D16" s="11">
        <v>229457</v>
      </c>
      <c r="E16" s="11">
        <v>223438</v>
      </c>
      <c r="F16" s="11">
        <v>311149</v>
      </c>
      <c r="G16" s="10">
        <f t="shared" si="1"/>
        <v>87711</v>
      </c>
      <c r="H16" s="9">
        <f t="shared" si="0"/>
        <v>0.39255184883502359</v>
      </c>
      <c r="I16" s="14"/>
    </row>
    <row r="17" spans="2:9" x14ac:dyDescent="0.25">
      <c r="B17"/>
      <c r="C17" s="13" t="s">
        <v>16</v>
      </c>
      <c r="D17" s="11">
        <v>50400</v>
      </c>
      <c r="E17" s="11">
        <v>46200</v>
      </c>
      <c r="F17" s="11">
        <v>46200</v>
      </c>
      <c r="G17" s="10">
        <f t="shared" si="1"/>
        <v>0</v>
      </c>
      <c r="H17" s="9">
        <f t="shared" si="0"/>
        <v>0</v>
      </c>
      <c r="I17" s="14"/>
    </row>
    <row r="18" spans="2:9" ht="89.25" x14ac:dyDescent="0.25">
      <c r="B18"/>
      <c r="C18" s="13" t="s">
        <v>15</v>
      </c>
      <c r="D18" s="18">
        <v>253597</v>
      </c>
      <c r="E18" s="11">
        <v>137946</v>
      </c>
      <c r="F18" s="11">
        <v>84534</v>
      </c>
      <c r="G18" s="10">
        <f t="shared" si="1"/>
        <v>-53412</v>
      </c>
      <c r="H18" s="9">
        <f t="shared" si="0"/>
        <v>-0.3871949893436562</v>
      </c>
      <c r="I18" s="14" t="s">
        <v>37</v>
      </c>
    </row>
    <row r="19" spans="2:9" x14ac:dyDescent="0.25">
      <c r="B19"/>
      <c r="C19" s="13" t="s">
        <v>14</v>
      </c>
      <c r="D19" s="11">
        <v>115</v>
      </c>
      <c r="E19" s="11">
        <v>1260</v>
      </c>
      <c r="F19" s="11">
        <v>0</v>
      </c>
      <c r="G19" s="10">
        <f t="shared" si="1"/>
        <v>-1260</v>
      </c>
      <c r="H19" s="9">
        <f t="shared" si="0"/>
        <v>-1</v>
      </c>
      <c r="I19" s="8"/>
    </row>
    <row r="20" spans="2:9" ht="51" x14ac:dyDescent="0.25">
      <c r="B20"/>
      <c r="C20" s="13" t="s">
        <v>13</v>
      </c>
      <c r="D20" s="11">
        <v>5859</v>
      </c>
      <c r="E20" s="11">
        <v>4798</v>
      </c>
      <c r="F20" s="11">
        <v>6841</v>
      </c>
      <c r="G20" s="10">
        <f t="shared" si="1"/>
        <v>2043</v>
      </c>
      <c r="H20" s="9">
        <f t="shared" si="0"/>
        <v>0.42580241767403082</v>
      </c>
      <c r="I20" s="14" t="s">
        <v>43</v>
      </c>
    </row>
    <row r="21" spans="2:9" x14ac:dyDescent="0.25">
      <c r="B21"/>
      <c r="C21" s="13" t="s">
        <v>12</v>
      </c>
      <c r="D21" s="18">
        <v>500</v>
      </c>
      <c r="E21" s="11">
        <v>0</v>
      </c>
      <c r="F21" s="11">
        <v>0</v>
      </c>
      <c r="G21" s="10">
        <f t="shared" si="1"/>
        <v>0</v>
      </c>
      <c r="H21" s="9">
        <v>-1</v>
      </c>
      <c r="I21" s="8" t="s">
        <v>11</v>
      </c>
    </row>
    <row r="22" spans="2:9" ht="183.75" customHeight="1" x14ac:dyDescent="0.25">
      <c r="B22"/>
      <c r="C22" s="13" t="s">
        <v>35</v>
      </c>
      <c r="D22" s="18">
        <v>0</v>
      </c>
      <c r="E22" s="11">
        <v>0</v>
      </c>
      <c r="F22" s="11">
        <v>4857</v>
      </c>
      <c r="G22" s="10">
        <f t="shared" si="1"/>
        <v>4857</v>
      </c>
      <c r="H22" s="9">
        <v>-1</v>
      </c>
      <c r="I22" s="14" t="s">
        <v>45</v>
      </c>
    </row>
    <row r="23" spans="2:9" ht="38.25" x14ac:dyDescent="0.25">
      <c r="B23"/>
      <c r="C23" s="13" t="s">
        <v>10</v>
      </c>
      <c r="D23" s="18">
        <v>527</v>
      </c>
      <c r="E23" s="11">
        <v>434</v>
      </c>
      <c r="F23" s="11">
        <f>13153+521+59</f>
        <v>13733</v>
      </c>
      <c r="G23" s="10">
        <f t="shared" si="1"/>
        <v>13299</v>
      </c>
      <c r="H23" s="9">
        <f t="shared" ref="H23:H28" si="2">G23/E23</f>
        <v>30.642857142857142</v>
      </c>
      <c r="I23" s="14" t="s">
        <v>38</v>
      </c>
    </row>
    <row r="24" spans="2:9" x14ac:dyDescent="0.25">
      <c r="B24"/>
      <c r="C24" s="13" t="s">
        <v>9</v>
      </c>
      <c r="D24" s="18">
        <v>12541</v>
      </c>
      <c r="E24" s="11">
        <v>10419</v>
      </c>
      <c r="F24" s="11">
        <v>9117</v>
      </c>
      <c r="G24" s="10">
        <f t="shared" si="1"/>
        <v>-1302</v>
      </c>
      <c r="H24" s="9">
        <f t="shared" si="2"/>
        <v>-0.12496400806219407</v>
      </c>
      <c r="I24" s="14"/>
    </row>
    <row r="25" spans="2:9" ht="76.5" x14ac:dyDescent="0.25">
      <c r="B25"/>
      <c r="C25" s="13" t="s">
        <v>8</v>
      </c>
      <c r="D25" s="18">
        <v>0</v>
      </c>
      <c r="E25" s="11">
        <v>4226</v>
      </c>
      <c r="F25" s="11">
        <f>187973+54+37-367-336</f>
        <v>187361</v>
      </c>
      <c r="G25" s="10">
        <f t="shared" si="1"/>
        <v>183135</v>
      </c>
      <c r="H25" s="9">
        <f t="shared" si="2"/>
        <v>43.335305253194512</v>
      </c>
      <c r="I25" s="14" t="s">
        <v>39</v>
      </c>
    </row>
    <row r="26" spans="2:9" x14ac:dyDescent="0.25">
      <c r="B26"/>
      <c r="C26" s="13" t="s">
        <v>7</v>
      </c>
      <c r="D26" s="18">
        <v>341</v>
      </c>
      <c r="E26" s="11">
        <v>22</v>
      </c>
      <c r="F26" s="11">
        <v>0</v>
      </c>
      <c r="G26" s="10">
        <f t="shared" si="1"/>
        <v>-22</v>
      </c>
      <c r="H26" s="9">
        <f t="shared" si="2"/>
        <v>-1</v>
      </c>
      <c r="I26" s="8"/>
    </row>
    <row r="27" spans="2:9" x14ac:dyDescent="0.25">
      <c r="B27"/>
      <c r="C27" s="13" t="s">
        <v>6</v>
      </c>
      <c r="D27" s="18">
        <v>3708</v>
      </c>
      <c r="E27" s="11">
        <v>3967</v>
      </c>
      <c r="F27" s="11">
        <f>1600+1208</f>
        <v>2808</v>
      </c>
      <c r="G27" s="10">
        <f t="shared" si="1"/>
        <v>-1159</v>
      </c>
      <c r="H27" s="9">
        <f t="shared" si="2"/>
        <v>-0.29216032266196118</v>
      </c>
      <c r="I27" s="8"/>
    </row>
    <row r="28" spans="2:9" x14ac:dyDescent="0.25">
      <c r="B28"/>
      <c r="C28" s="13" t="s">
        <v>5</v>
      </c>
      <c r="D28" s="18">
        <v>3522</v>
      </c>
      <c r="E28" s="11">
        <v>2027</v>
      </c>
      <c r="F28" s="11">
        <v>4277</v>
      </c>
      <c r="G28" s="10">
        <f t="shared" si="1"/>
        <v>2250</v>
      </c>
      <c r="H28" s="9">
        <f t="shared" si="2"/>
        <v>1.110014800197336</v>
      </c>
      <c r="I28" s="8"/>
    </row>
    <row r="29" spans="2:9" x14ac:dyDescent="0.25">
      <c r="B29"/>
      <c r="C29" s="13" t="s">
        <v>4</v>
      </c>
      <c r="D29" s="16">
        <v>4888</v>
      </c>
      <c r="E29" s="11">
        <v>0</v>
      </c>
      <c r="F29" s="11">
        <v>0</v>
      </c>
      <c r="G29" s="10">
        <f t="shared" si="1"/>
        <v>0</v>
      </c>
      <c r="H29" s="17">
        <f>-1</f>
        <v>-1</v>
      </c>
      <c r="I29" s="14" t="s">
        <v>40</v>
      </c>
    </row>
    <row r="30" spans="2:9" ht="75" customHeight="1" x14ac:dyDescent="0.25">
      <c r="B30"/>
      <c r="C30" s="13" t="s">
        <v>3</v>
      </c>
      <c r="D30" s="16">
        <v>33982</v>
      </c>
      <c r="E30" s="11">
        <v>482</v>
      </c>
      <c r="F30" s="11">
        <f>13816+1637</f>
        <v>15453</v>
      </c>
      <c r="G30" s="10">
        <f t="shared" si="1"/>
        <v>14971</v>
      </c>
      <c r="H30" s="9">
        <f>G30/E30</f>
        <v>31.060165975103736</v>
      </c>
      <c r="I30" s="14" t="s">
        <v>44</v>
      </c>
    </row>
    <row r="31" spans="2:9" x14ac:dyDescent="0.25">
      <c r="B31"/>
      <c r="C31" s="13" t="s">
        <v>2</v>
      </c>
      <c r="D31" s="15">
        <v>0</v>
      </c>
      <c r="E31" s="11">
        <v>110</v>
      </c>
      <c r="F31" s="11">
        <v>0</v>
      </c>
      <c r="G31" s="10">
        <f t="shared" si="1"/>
        <v>-110</v>
      </c>
      <c r="H31" s="9">
        <f>G31/E31</f>
        <v>-1</v>
      </c>
      <c r="I31" s="14"/>
    </row>
    <row r="32" spans="2:9" s="7" customFormat="1" x14ac:dyDescent="0.25">
      <c r="B32"/>
      <c r="C32" s="13" t="s">
        <v>1</v>
      </c>
      <c r="D32" s="11">
        <v>13260181</v>
      </c>
      <c r="E32" s="11">
        <v>14179099</v>
      </c>
      <c r="F32" s="11">
        <v>14080942</v>
      </c>
      <c r="G32" s="10">
        <f t="shared" si="1"/>
        <v>-98157</v>
      </c>
      <c r="H32" s="9">
        <f>G32/E32</f>
        <v>-6.9226542532780117E-3</v>
      </c>
      <c r="I32" s="8"/>
    </row>
    <row r="33" spans="2:9" x14ac:dyDescent="0.25">
      <c r="B33"/>
      <c r="C33" s="6" t="s">
        <v>0</v>
      </c>
      <c r="D33" s="5">
        <f>SUM(D7:D32)</f>
        <v>13885047</v>
      </c>
      <c r="E33" s="5">
        <f>SUM(E7:E32)</f>
        <v>14817509.6</v>
      </c>
      <c r="F33" s="5">
        <f>SUM(F7:F32)</f>
        <v>15092900</v>
      </c>
      <c r="G33" s="5">
        <f>SUM(G7:G32)</f>
        <v>275390.40000000002</v>
      </c>
      <c r="H33" s="4">
        <f>G33/E33</f>
        <v>1.8585471339934212E-2</v>
      </c>
      <c r="I33" s="3"/>
    </row>
    <row r="34" spans="2:9" x14ac:dyDescent="0.25">
      <c r="E34" s="2"/>
      <c r="F34" s="2"/>
    </row>
  </sheetData>
  <mergeCells count="2">
    <mergeCell ref="I9:I12"/>
    <mergeCell ref="B3:I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DE7E6BF954A134FAB598AE579F26164" ma:contentTypeVersion="13" ma:contentTypeDescription="Create a new document." ma:contentTypeScope="" ma:versionID="c195a124c50cc04755712add1efd8ad5">
  <xsd:schema xmlns:xsd="http://www.w3.org/2001/XMLSchema" xmlns:xs="http://www.w3.org/2001/XMLSchema" xmlns:p="http://schemas.microsoft.com/office/2006/metadata/properties" xmlns:ns1="http://schemas.microsoft.com/sharepoint/v3" xmlns:ns3="dcbb0dc0-87b5-43ec-a7a1-5fc0ed388e7e" xmlns:ns4="ad30fa62-d31d-47c5-b5c9-bd720f3f3141" targetNamespace="http://schemas.microsoft.com/office/2006/metadata/properties" ma:root="true" ma:fieldsID="fbdb703c518b00dee7aff30e12ebf972" ns1:_="" ns3:_="" ns4:_="">
    <xsd:import namespace="http://schemas.microsoft.com/sharepoint/v3"/>
    <xsd:import namespace="dcbb0dc0-87b5-43ec-a7a1-5fc0ed388e7e"/>
    <xsd:import namespace="ad30fa62-d31d-47c5-b5c9-bd720f3f314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1:_ip_UnifiedCompliancePolicyProperties" minOccurs="0"/>
                <xsd:element ref="ns1:_ip_UnifiedCompliancePolicyUIAction" minOccurs="0"/>
                <xsd:element ref="ns4:MediaServiceDateTake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bb0dc0-87b5-43ec-a7a1-5fc0ed388e7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30fa62-d31d-47c5-b5c9-bd720f3f314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1BAA4-574D-4E34-8C74-F0582F482BA8}">
  <ds:schemaRefs>
    <ds:schemaRef ds:uri="http://schemas.microsoft.com/sharepoint/v3/contenttype/forms"/>
  </ds:schemaRefs>
</ds:datastoreItem>
</file>

<file path=customXml/itemProps2.xml><?xml version="1.0" encoding="utf-8"?>
<ds:datastoreItem xmlns:ds="http://schemas.openxmlformats.org/officeDocument/2006/customXml" ds:itemID="{19A8187B-3DE5-4ED8-A219-B677C94D3183}">
  <ds:schemaRefs>
    <ds:schemaRef ds:uri="http://schemas.openxmlformats.org/package/2006/metadata/core-properties"/>
    <ds:schemaRef ds:uri="http://purl.org/dc/terms/"/>
    <ds:schemaRef ds:uri="http://schemas.microsoft.com/office/2006/documentManagement/types"/>
    <ds:schemaRef ds:uri="ad30fa62-d31d-47c5-b5c9-bd720f3f3141"/>
    <ds:schemaRef ds:uri="http://purl.org/dc/dcmitype/"/>
    <ds:schemaRef ds:uri="http://purl.org/dc/elements/1.1/"/>
    <ds:schemaRef ds:uri="http://schemas.microsoft.com/office/2006/metadata/properties"/>
    <ds:schemaRef ds:uri="http://schemas.microsoft.com/office/infopath/2007/PartnerControls"/>
    <ds:schemaRef ds:uri="dcbb0dc0-87b5-43ec-a7a1-5fc0ed388e7e"/>
    <ds:schemaRef ds:uri="http://schemas.microsoft.com/sharepoint/v3"/>
    <ds:schemaRef ds:uri="http://www.w3.org/XML/1998/namespace"/>
  </ds:schemaRefs>
</ds:datastoreItem>
</file>

<file path=customXml/itemProps3.xml><?xml version="1.0" encoding="utf-8"?>
<ds:datastoreItem xmlns:ds="http://schemas.openxmlformats.org/officeDocument/2006/customXml" ds:itemID="{BF68E735-4D56-4B7A-A899-48C6210D14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bb0dc0-87b5-43ec-a7a1-5fc0ed388e7e"/>
    <ds:schemaRef ds:uri="ad30fa62-d31d-47c5-b5c9-bd720f3f31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Exp Trend</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Khokhar, Sonia (SAO)</dc:creator>
  <cp:lastModifiedBy>Du, Eileen (SAO)</cp:lastModifiedBy>
  <dcterms:created xsi:type="dcterms:W3CDTF">2022-11-07T20:41:57Z</dcterms:created>
  <dcterms:modified xsi:type="dcterms:W3CDTF">2022-11-11T02:10:07Z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0x010100EDE7E6BF954A134FAB598AE579F26164</vt:lpwstr>
  </op:property>
  <op:property fmtid="{D5CDD505-2E9C-101B-9397-08002B2CF9AE}" pid="3" name="NativeLinkConverted">
    <vt:bool>true</vt:bool>
  </op:property>
</op:Properties>
</file>