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dul\appdata\local\temp\tm_temp\TM_2\"/>
    </mc:Choice>
  </mc:AlternateContent>
  <bookViews>
    <workbookView xWindow="0" yWindow="100" windowWidth="11290" windowHeight="6000" tabRatio="638"/>
  </bookViews>
  <sheets>
    <sheet name="Proprietary" sheetId="1" r:id="rId1"/>
  </sheets>
  <definedNames>
    <definedName name="_xlnm.Print_Area" localSheetId="0">Proprietary!$A$1:$G$50</definedName>
    <definedName name="TMB1198580840">Proprietary!$M$32</definedName>
    <definedName name="TMB1562166816">Proprietary!$M$49</definedName>
    <definedName name="TMB15770120">Proprietary!$M$12</definedName>
    <definedName name="TMB1804405142">Proprietary!$M$8</definedName>
    <definedName name="TMB1998075989">Proprietary!$P$8</definedName>
    <definedName name="TMB2118186474">Proprietary!$P$12</definedName>
    <definedName name="TMB367290736">Proprietary!$P$39</definedName>
    <definedName name="TMB485720091">Proprietary!$P$8</definedName>
    <definedName name="TMB51511436">Proprietary!$P$15</definedName>
    <definedName name="TMB515616228">Proprietary!$M$39</definedName>
    <definedName name="TMB628734930">Proprietary!$M$15</definedName>
    <definedName name="TMB63893634">Proprietary!$P$49</definedName>
    <definedName name="TMB758973181">Proprietary!$P$32</definedName>
    <definedName name="TMB764807561">Proprietary!$P$45</definedName>
    <definedName name="TMB862211992">Proprietary!$M$45</definedName>
  </definedNames>
  <calcPr calcId="162913"/>
</workbook>
</file>

<file path=xl/calcChain.xml><?xml version="1.0" encoding="utf-8"?>
<calcChain xmlns="http://schemas.openxmlformats.org/spreadsheetml/2006/main">
  <c r="B41" i="1" l="1"/>
  <c r="B17" i="1"/>
  <c r="D6" i="1" s="1"/>
  <c r="B34" i="1"/>
  <c r="B50" i="1"/>
  <c r="B56" i="1"/>
  <c r="G55" i="1"/>
  <c r="G40" i="1"/>
  <c r="G33" i="1"/>
  <c r="B26" i="1"/>
  <c r="D30" i="1" l="1"/>
  <c r="F5" i="1"/>
  <c r="B27" i="1"/>
  <c r="C11" i="1"/>
  <c r="C15" i="1"/>
  <c r="C24" i="1"/>
  <c r="C9" i="1"/>
  <c r="C13" i="1"/>
  <c r="C22" i="1"/>
  <c r="C8" i="1"/>
  <c r="C10" i="1"/>
  <c r="C12" i="1"/>
  <c r="C14" i="1"/>
  <c r="C16" i="1"/>
  <c r="C21" i="1"/>
  <c r="C23" i="1"/>
  <c r="C25" i="1"/>
  <c r="B58" i="1"/>
  <c r="E12" i="1" l="1"/>
  <c r="G12" i="1" s="1"/>
  <c r="C38" i="1"/>
  <c r="C48" i="1"/>
  <c r="C39" i="1"/>
  <c r="C54" i="1"/>
  <c r="C55" i="1"/>
  <c r="C32" i="1"/>
  <c r="C49" i="1"/>
  <c r="F29" i="1"/>
  <c r="C33" i="1"/>
  <c r="C46" i="1"/>
  <c r="C47" i="1"/>
  <c r="C45" i="1"/>
  <c r="C40" i="1"/>
  <c r="E9" i="1"/>
  <c r="G9" i="1" s="1"/>
  <c r="E8" i="1"/>
  <c r="G8" i="1" s="1"/>
  <c r="E21" i="1"/>
  <c r="G21" i="1" s="1"/>
  <c r="E16" i="1"/>
  <c r="G16" i="1" s="1"/>
  <c r="E22" i="1"/>
  <c r="G22" i="1" s="1"/>
  <c r="E13" i="1"/>
  <c r="G13" i="1" s="1"/>
  <c r="E25" i="1"/>
  <c r="G25" i="1" s="1"/>
  <c r="E10" i="1"/>
  <c r="G10" i="1" s="1"/>
  <c r="E24" i="1"/>
  <c r="G24" i="1" s="1"/>
  <c r="E15" i="1"/>
  <c r="G15" i="1" s="1"/>
  <c r="E11" i="1"/>
  <c r="G11" i="1" s="1"/>
  <c r="E23" i="1"/>
  <c r="G23" i="1" s="1"/>
  <c r="E14" i="1"/>
  <c r="G14" i="1" s="1"/>
  <c r="E32" i="1"/>
  <c r="G32" i="1" s="1"/>
  <c r="E54" i="1" l="1"/>
  <c r="G54" i="1" s="1"/>
  <c r="E46" i="1"/>
  <c r="G46" i="1" s="1"/>
  <c r="E38" i="1"/>
  <c r="G38" i="1" s="1"/>
  <c r="E39" i="1"/>
  <c r="G39" i="1" s="1"/>
  <c r="E45" i="1"/>
  <c r="G45" i="1" s="1"/>
  <c r="E49" i="1"/>
  <c r="G49" i="1" s="1"/>
  <c r="E40" i="1"/>
  <c r="E47" i="1"/>
  <c r="G47" i="1" s="1"/>
  <c r="E33" i="1"/>
  <c r="E48" i="1"/>
  <c r="G48" i="1" s="1"/>
  <c r="E55" i="1"/>
  <c r="E6" i="1"/>
  <c r="G6" i="1" s="1"/>
  <c r="E30" i="1" l="1"/>
  <c r="G30" i="1" s="1"/>
</calcChain>
</file>

<file path=xl/comments1.xml><?xml version="1.0" encoding="utf-8"?>
<comments xmlns="http://schemas.openxmlformats.org/spreadsheetml/2006/main">
  <authors>
    <author>Scott DeViney</author>
    <author>Karlyn Parten</author>
    <author>Karlyn K. Parten, CPA</author>
    <author>Scott DeViney, CPA</author>
    <author>tennys</author>
    <author>Rachael Strachan</author>
  </authors>
  <commentList>
    <comment ref="I1" authorId="0" shapeId="0">
      <text>
        <r>
          <rPr>
            <sz val="10"/>
            <color indexed="81"/>
            <rFont val="Tahoma"/>
            <family val="2"/>
          </rPr>
          <t>Briefly describe the risk of misstatement in terms of "what could go wrong" based on red flags identified or the auditor's determination of the most likely and significant risk for the balance.  
This description identifies the specific risk we are concerned about and is the basis for relevant assertion(s) and the design of further audit tests.  Although the auditor may need to describe the risk generally if identified red flags are general (ex: understated by misclassifying expenses to other funds), the more specific this description can be, the better.</t>
        </r>
      </text>
    </comment>
    <comment ref="J1" authorId="1" shapeId="0">
      <text>
        <r>
          <rPr>
            <sz val="10"/>
            <color indexed="81"/>
            <rFont val="Tahoma"/>
            <family val="2"/>
          </rPr>
          <t xml:space="preserve">Identify the relevant asserIdentify the relevant assertion(s) for each material balance, which should match the description of what could go wrong.  Multiple assertions may be identified, which may reflect either multiple risks or different ways in which a risk may affect the balance.
Assertions are representations by management embodied in the financial statements. Relevant assertions are those that, based on auditor judgment and planning procedures, are applicable and present a consequential risk of misstatement to the balance.
</t>
        </r>
        <r>
          <rPr>
            <b/>
            <u/>
            <sz val="10"/>
            <color indexed="81"/>
            <rFont val="Tahoma"/>
            <family val="2"/>
          </rPr>
          <t xml:space="preserve">Assertions are defined as follows:
</t>
        </r>
        <r>
          <rPr>
            <b/>
            <sz val="10"/>
            <color indexed="81"/>
            <rFont val="Tahoma"/>
            <family val="2"/>
          </rPr>
          <t>Existence / Occurrence</t>
        </r>
        <r>
          <rPr>
            <sz val="10"/>
            <color indexed="81"/>
            <rFont val="Tahoma"/>
            <family val="2"/>
          </rPr>
          <t xml:space="preserve"> – Amounts reported exist as of the financial statement date and reported transactions and events occurred during the fiscal year
</t>
        </r>
        <r>
          <rPr>
            <b/>
            <sz val="10"/>
            <color indexed="81"/>
            <rFont val="Tahoma"/>
            <family val="2"/>
          </rPr>
          <t>Completeness</t>
        </r>
        <r>
          <rPr>
            <sz val="10"/>
            <color indexed="81"/>
            <rFont val="Tahoma"/>
            <family val="2"/>
          </rPr>
          <t xml:space="preserve"> - All amounts that should have been recorded for the fiscal year have been recorded
</t>
        </r>
        <r>
          <rPr>
            <b/>
            <sz val="10"/>
            <color indexed="81"/>
            <rFont val="Tahoma"/>
            <family val="2"/>
          </rPr>
          <t>Rights &amp; Obligations</t>
        </r>
        <r>
          <rPr>
            <sz val="10"/>
            <color indexed="81"/>
            <rFont val="Tahoma"/>
            <family val="2"/>
          </rPr>
          <t xml:space="preserve"> – Amounts reported properly represent the entity’s legal rights, authority, responsibilities and obligations
</t>
        </r>
        <r>
          <rPr>
            <b/>
            <sz val="10"/>
            <color indexed="81"/>
            <rFont val="Tahoma"/>
            <family val="2"/>
          </rPr>
          <t>Valuation</t>
        </r>
        <r>
          <rPr>
            <sz val="10"/>
            <color indexed="81"/>
            <rFont val="Tahoma"/>
            <family val="2"/>
          </rPr>
          <t xml:space="preserve"> – Amounts reported are valued or calculated properly
</t>
        </r>
        <r>
          <rPr>
            <b/>
            <sz val="10"/>
            <color indexed="81"/>
            <rFont val="Tahoma"/>
            <family val="2"/>
          </rPr>
          <t>Classification</t>
        </r>
        <r>
          <rPr>
            <sz val="10"/>
            <color indexed="81"/>
            <rFont val="Tahoma"/>
            <family val="2"/>
          </rPr>
          <t xml:space="preserve"> – Amounts are recorded in the proper line items or opinion units</t>
        </r>
      </text>
    </comment>
    <comment ref="K1" authorId="2" shapeId="0">
      <text>
        <r>
          <rPr>
            <sz val="10"/>
            <color indexed="81"/>
            <rFont val="Tahoma"/>
            <family val="2"/>
          </rPr>
          <t>Document the inherent risk for the balance (by assertion, if different)
Inherent risk is the susceptibility of an assertion to a material misstatement, assuming that there are no related controls.  The risk of such misstatement is greater for some assertions and related balances than for others.  For example, complex calculations or estimates are more likely to be misstated than simple calculations.
Assess inherent risk based on knowledge of the government and understanding of the nature of the account balance or class of transactions, considering factors listed in the FS Audit Plan testing strategy.</t>
        </r>
      </text>
    </comment>
    <comment ref="L1" authorId="3" shapeId="0">
      <text>
        <r>
          <rPr>
            <sz val="10"/>
            <color indexed="81"/>
            <rFont val="Tahoma"/>
            <family val="2"/>
          </rPr>
          <t>For each material balance, identify the significant accounting system(s).  Systems identified should match the systems documented in the permanent file.</t>
        </r>
      </text>
    </comment>
    <comment ref="N1" authorId="0" shapeId="0">
      <text>
        <r>
          <rPr>
            <sz val="10"/>
            <color indexed="81"/>
            <rFont val="Tahoma"/>
            <family val="2"/>
          </rPr>
          <t>Input final control risk (by system or assertion, if different) as determined in the internal control documentation in the permanent file.</t>
        </r>
      </text>
    </comment>
    <comment ref="O1" authorId="0" shapeId="0">
      <text>
        <r>
          <rPr>
            <sz val="10"/>
            <color indexed="81"/>
            <rFont val="Tahoma"/>
            <family val="2"/>
          </rPr>
          <t>Document the Risk of Material Misstatement (by assertion, if different).  RMM is a combination of the auditor's separate assessments of inherent risk and control risk.</t>
        </r>
      </text>
    </comment>
    <comment ref="A2" authorId="0" shapeId="0">
      <text>
        <r>
          <rPr>
            <sz val="9"/>
            <color indexed="81"/>
            <rFont val="Tahoma"/>
            <charset val="1"/>
          </rPr>
          <t>If the government reports using multiple columns, each column would be considered a separate opinion unit.  See FYI 2006-01 for details.  Auditors may either add additional tabs for each opinion unit or use the GAAP Governmental &amp; Proprietary version of the spreadsheet if more convenient to analyze and document planning decisions by opinion unit.</t>
        </r>
      </text>
    </comment>
    <comment ref="C2" authorId="0" shapeId="0">
      <text>
        <r>
          <rPr>
            <sz val="10"/>
            <color indexed="81"/>
            <rFont val="Tahoma"/>
            <family val="2"/>
          </rPr>
          <t>Materiality a matter of auditor judgment based on planning procedures.  Auditors should consider both quantitative and qualitative factors when determining whether a balance is material (that is, whether further audit procedures are needed in order to reduce overall audit risk to low).</t>
        </r>
      </text>
    </comment>
    <comment ref="E2" authorId="0" shapeId="0">
      <text>
        <r>
          <rPr>
            <sz val="10"/>
            <color indexed="81"/>
            <rFont val="Tahoma"/>
            <family val="2"/>
          </rPr>
          <t>To assist with planning the nature and extent of further audit procedures, materiality is allocated to individual balances in the form of tolerable misstatement.  Tolerable misstatement represents the maximum amount of known or likely misstatements that an audit plans to accept in a balance.  
Planned substantive tests should be designed to achieve a level of detection risk for misstatements (individually or in aggregate) greater than the allocated tolerable misstatement to offset RMM.</t>
        </r>
      </text>
    </comment>
    <comment ref="D3" authorId="1" shapeId="0">
      <text>
        <r>
          <rPr>
            <sz val="10"/>
            <color indexed="81"/>
            <rFont val="Tahoma"/>
            <family val="2"/>
          </rPr>
          <t xml:space="preserve">Place a "Yes" next to each balance that needs further audit procedures to reduce audit risk.
Place a "No" next to each balance that does not need further audit procedures.
</t>
        </r>
        <r>
          <rPr>
            <i/>
            <sz val="10"/>
            <color indexed="81"/>
            <rFont val="Tahoma"/>
            <family val="2"/>
          </rPr>
          <t>Note: Cash and investments are automatically selected as a material balance per SAO audit policy 6220.</t>
        </r>
      </text>
    </comment>
    <comment ref="E3" authorId="0" shapeId="0">
      <text>
        <r>
          <rPr>
            <sz val="10"/>
            <color indexed="81"/>
            <rFont val="Tahoma"/>
            <family val="2"/>
          </rPr>
          <t xml:space="preserve">Tolerable error that is not manually allocated is automatically pro-rated to all accounts.
</t>
        </r>
        <r>
          <rPr>
            <sz val="8"/>
            <color indexed="81"/>
            <rFont val="Tahoma"/>
            <family val="2"/>
          </rPr>
          <t xml:space="preserve">
</t>
        </r>
        <r>
          <rPr>
            <b/>
            <sz val="8"/>
            <color indexed="81"/>
            <rFont val="Tahoma"/>
            <family val="2"/>
          </rPr>
          <t>Proration Method:</t>
        </r>
        <r>
          <rPr>
            <sz val="8"/>
            <color indexed="81"/>
            <rFont val="Tahoma"/>
            <family val="2"/>
          </rPr>
          <t xml:space="preserve">
100% of balance sheet or operating statement tolerable misstatement amount (as applicable) is </t>
        </r>
        <r>
          <rPr>
            <u/>
            <sz val="8"/>
            <color indexed="81"/>
            <rFont val="Tahoma"/>
            <family val="2"/>
          </rPr>
          <t>separately</t>
        </r>
        <r>
          <rPr>
            <sz val="8"/>
            <color indexed="81"/>
            <rFont val="Tahoma"/>
            <family val="2"/>
          </rPr>
          <t xml:space="preserve"> allocated to:
* Asset balances
* Liability and net asset fund balances
* Revenue balances
* Expense balances
The reason for allocating 100% of tolerable misstatement separately to both sides of the balance sheet and operating statement is because the materiality threshold is based on only one side.  For example, if 10% of assets is the materiality base, the proration would result in a tolerable misstatement of 7.5% for each asset and liability balance, if no manual adjustments are made.</t>
        </r>
      </text>
    </comment>
    <comment ref="F3" authorId="0" shapeId="0">
      <text>
        <r>
          <rPr>
            <sz val="9"/>
            <color indexed="81"/>
            <rFont val="Tahoma"/>
            <family val="2"/>
          </rPr>
          <t xml:space="preserve">Auditors may decide to manually allocate tolerable misstatement for certain accounts.  In making manual determinations, auditors should </t>
        </r>
        <r>
          <rPr>
            <b/>
            <sz val="9"/>
            <color indexed="81"/>
            <rFont val="Tahoma"/>
            <family val="2"/>
          </rPr>
          <t>consider</t>
        </r>
        <r>
          <rPr>
            <sz val="9"/>
            <color indexed="81"/>
            <rFont val="Tahoma"/>
            <family val="2"/>
          </rPr>
          <t>:
* Amount of assurance and coverage from planned substantive tests (very little tolerable misstatement should be allocated to balances where the auditor plans to confirm 100% of the balance, such as cash &amp; investments, long-term debt or state revenues because there is very little need to account for undetected misstatement).
* Precision of planned audit procedures (more tolerable misstatement should be allocated to balances that are estimates or are otherwise difficult to confirm in recognition that tests may not be as precise as for other types of balances).
* Cost of substantive testing (if planned substantive tests are costly, allocating more tolerable misstatement to the balance can decrease the substantive testing required).
* Expected amount of misstatements based on prior audits and other factors (many expected misstatements leads to a lower tolerable misstatement in order to plan for a low detection risk, that is, the risk that audit procedure will not detecting a material misstatement).
* Significance of the identified risk (the more significant a balance is to the fair presentation of the statements, the less misstatement that can be tolerated)</t>
        </r>
      </text>
    </comment>
    <comment ref="G3" authorId="0" shapeId="0">
      <text>
        <r>
          <rPr>
            <sz val="9"/>
            <color indexed="81"/>
            <rFont val="Tahoma"/>
            <family val="2"/>
          </rPr>
          <t>This column simply shows the tolerable misstatement as a percent of the total balance (ie: for sampling purposes)</t>
        </r>
      </text>
    </comment>
    <comment ref="E5" authorId="4" shapeId="0">
      <text>
        <r>
          <rPr>
            <sz val="10"/>
            <color indexed="81"/>
            <rFont val="Tahoma"/>
            <family val="2"/>
          </rPr>
          <t>In order to account for undetected misstatements, tolerable misstatement is set at an amount less than the materiality threshold.  Based on our experience with governmental entities, SAO uses 75% of the materiality threshold as a default.</t>
        </r>
      </text>
    </comment>
    <comment ref="D6" authorId="4" shapeId="0">
      <text>
        <r>
          <rPr>
            <sz val="10"/>
            <color indexed="81"/>
            <rFont val="Tahoma"/>
            <family val="2"/>
          </rPr>
          <t>Materiality Threshold for statement (for opinion unit)</t>
        </r>
      </text>
    </comment>
    <comment ref="E6" authorId="0" shapeId="0">
      <text>
        <r>
          <rPr>
            <sz val="10"/>
            <color indexed="81"/>
            <rFont val="Tahoma"/>
            <family val="2"/>
          </rPr>
          <t>When tolerable misstatement is manually determined for a balance, the pro-ration formulas should automatically re-calculate.  If this figure is different than the amount to be allocated, it indicates a formula error.  Contact TAS if this occurs.</t>
        </r>
      </text>
    </comment>
    <comment ref="E29" authorId="4" shapeId="0">
      <text>
        <r>
          <rPr>
            <sz val="10"/>
            <color indexed="81"/>
            <rFont val="Tahoma"/>
            <family val="2"/>
          </rPr>
          <t>In order to account for undetected misstatements, tolerable misstatement is set at an amount less than the materiality threshold.  Based on our experience with governmental entities, SAO uses 75% of the materiality threshold as a default.</t>
        </r>
      </text>
    </comment>
    <comment ref="D30" authorId="0" shapeId="0">
      <text>
        <r>
          <rPr>
            <sz val="10"/>
            <color indexed="81"/>
            <rFont val="Tahoma"/>
            <family val="2"/>
          </rPr>
          <t>Materiality Threshold for statement (for opinion unit)</t>
        </r>
      </text>
    </comment>
    <comment ref="E30" authorId="0" shapeId="0">
      <text>
        <r>
          <rPr>
            <sz val="10"/>
            <color indexed="81"/>
            <rFont val="Tahoma"/>
            <family val="2"/>
          </rPr>
          <t>When tolerable misstatement is manually determined for a balance, the pro-ration formulas should automatically re-calculate.  If this figure is different than the amount to be allocated, it indicates a formula error.  Contact TAS if this occurs.</t>
        </r>
      </text>
    </comment>
    <comment ref="A44" authorId="0" shapeId="0">
      <text>
        <r>
          <rPr>
            <sz val="9"/>
            <color indexed="81"/>
            <rFont val="Tahoma"/>
            <family val="2"/>
          </rPr>
          <t xml:space="preserve">Also include any </t>
        </r>
        <r>
          <rPr>
            <u/>
            <sz val="9"/>
            <color indexed="81"/>
            <rFont val="Tahoma"/>
            <family val="2"/>
          </rPr>
          <t>positive</t>
        </r>
        <r>
          <rPr>
            <sz val="9"/>
            <color indexed="81"/>
            <rFont val="Tahoma"/>
            <family val="2"/>
          </rPr>
          <t xml:space="preserve"> Capital Contributions, Contributions to Endowments, Transfers, Special or Extraordinary items, Changes in Accounting Principle and Prior Period Adjustments.</t>
        </r>
      </text>
    </comment>
    <comment ref="A53" authorId="0" shapeId="0">
      <text>
        <r>
          <rPr>
            <sz val="9"/>
            <color indexed="81"/>
            <rFont val="Tahoma"/>
            <family val="2"/>
          </rPr>
          <t xml:space="preserve">Also include any </t>
        </r>
        <r>
          <rPr>
            <u/>
            <sz val="9"/>
            <color indexed="81"/>
            <rFont val="Tahoma"/>
            <family val="2"/>
          </rPr>
          <t>negative</t>
        </r>
        <r>
          <rPr>
            <sz val="9"/>
            <color indexed="81"/>
            <rFont val="Tahoma"/>
            <family val="2"/>
          </rPr>
          <t xml:space="preserve"> Capital Contributions, Contributions to Endowments, Transfers, Special or Extraordinary items, Changes in Accounting Principle and Prior Period Adjustments..
Although these balances will be </t>
        </r>
        <r>
          <rPr>
            <u/>
            <sz val="9"/>
            <color indexed="81"/>
            <rFont val="Tahoma"/>
            <family val="2"/>
          </rPr>
          <t>negative figures on the statements</t>
        </r>
        <r>
          <rPr>
            <sz val="9"/>
            <color indexed="81"/>
            <rFont val="Tahoma"/>
            <family val="2"/>
          </rPr>
          <t xml:space="preserve">, enter them as </t>
        </r>
        <r>
          <rPr>
            <u/>
            <sz val="9"/>
            <color indexed="81"/>
            <rFont val="Tahoma"/>
            <family val="2"/>
          </rPr>
          <t>positive figures on this spreadsheet</t>
        </r>
        <r>
          <rPr>
            <sz val="9"/>
            <color indexed="81"/>
            <rFont val="Tahoma"/>
            <family val="2"/>
          </rPr>
          <t>.</t>
        </r>
      </text>
    </comment>
    <comment ref="A58" authorId="5" shapeId="0">
      <text>
        <r>
          <rPr>
            <sz val="10"/>
            <color indexed="81"/>
            <rFont val="Tahoma"/>
            <family val="2"/>
          </rPr>
          <t>Total Revenue 
- Total Expenses/Expenditures 
+ Total Nonoperating Revenues (</t>
        </r>
        <r>
          <rPr>
            <i/>
            <sz val="10"/>
            <color indexed="81"/>
            <rFont val="Tahoma"/>
            <family val="2"/>
          </rPr>
          <t>including positive prior period adjustments, changes in accounting principle and special/extraordinary items</t>
        </r>
        <r>
          <rPr>
            <sz val="10"/>
            <color indexed="81"/>
            <rFont val="Tahoma"/>
            <family val="2"/>
          </rPr>
          <t>)
-  Total Nonoperating Expenses (</t>
        </r>
        <r>
          <rPr>
            <i/>
            <sz val="10"/>
            <color indexed="81"/>
            <rFont val="Tahoma"/>
            <family val="2"/>
          </rPr>
          <t>including negative prior period adjustments, changes in accounting principle and special/extraordinary items</t>
        </r>
        <r>
          <rPr>
            <sz val="10"/>
            <color indexed="81"/>
            <rFont val="Tahoma"/>
            <family val="2"/>
          </rPr>
          <t>)
= Change in Net Position</t>
        </r>
      </text>
    </comment>
  </commentList>
</comments>
</file>

<file path=xl/sharedStrings.xml><?xml version="1.0" encoding="utf-8"?>
<sst xmlns="http://schemas.openxmlformats.org/spreadsheetml/2006/main" count="128" uniqueCount="74">
  <si>
    <t>Total</t>
  </si>
  <si>
    <t>Assets</t>
  </si>
  <si>
    <t>Materiality</t>
  </si>
  <si>
    <t>Determine Material Financial Statement Balances</t>
  </si>
  <si>
    <t>Significant Accounting Systems</t>
  </si>
  <si>
    <r>
      <t xml:space="preserve">Inherent Risk
</t>
    </r>
    <r>
      <rPr>
        <b/>
        <i/>
        <sz val="9"/>
        <rFont val="Arial"/>
        <family val="2"/>
      </rPr>
      <t>(Low/Max)</t>
    </r>
  </si>
  <si>
    <r>
      <t xml:space="preserve">Final Control Risk
</t>
    </r>
    <r>
      <rPr>
        <b/>
        <i/>
        <sz val="9"/>
        <rFont val="Arial"/>
        <family val="2"/>
      </rPr>
      <t>(Low/Max)</t>
    </r>
  </si>
  <si>
    <r>
      <t xml:space="preserve">Substantive Work
</t>
    </r>
    <r>
      <rPr>
        <b/>
        <i/>
        <sz val="9"/>
        <rFont val="Arial"/>
        <family val="2"/>
      </rPr>
      <t>(Insert Link)</t>
    </r>
  </si>
  <si>
    <t>Operating Expenses</t>
  </si>
  <si>
    <t>Operating Revenues</t>
  </si>
  <si>
    <t>PROPRIETARY FUND</t>
  </si>
  <si>
    <t>Quantitative Indicator</t>
  </si>
  <si>
    <t>Materiality Decision</t>
  </si>
  <si>
    <t>Check figure:</t>
  </si>
  <si>
    <t>Pro-rated Determination</t>
  </si>
  <si>
    <t>Manual Determination</t>
  </si>
  <si>
    <t>Risk of Material Misstatement
(Low/Mod/Max)</t>
  </si>
  <si>
    <t>Relevant Assertion(s)</t>
  </si>
  <si>
    <r>
      <t xml:space="preserve">Internal Control Understanding
</t>
    </r>
    <r>
      <rPr>
        <b/>
        <i/>
        <sz val="9"/>
        <rFont val="Arial"/>
        <family val="2"/>
      </rPr>
      <t>(Insert Link)</t>
    </r>
  </si>
  <si>
    <t>NonOperating Expenses</t>
  </si>
  <si>
    <t>NonOperating Revenues</t>
  </si>
  <si>
    <t>&lt; Tolerable Misstatement to be allocated</t>
  </si>
  <si>
    <t>Expenses</t>
  </si>
  <si>
    <t>%</t>
  </si>
  <si>
    <t>What could go Wrong? 
(describe risk of misstatement)</t>
  </si>
  <si>
    <t>Tolerable Misstmt</t>
  </si>
  <si>
    <t>Auditor Notes</t>
  </si>
  <si>
    <t>Assets &amp; Deferred Outflows</t>
  </si>
  <si>
    <t>Statement of Net Position</t>
  </si>
  <si>
    <t>Liabilities, Deferred Inflows &amp; Net Position</t>
  </si>
  <si>
    <t>Statement of Revenues, Expenses and Changes in Fund Net Position</t>
  </si>
  <si>
    <t>Check figure: Change in Net Position</t>
  </si>
  <si>
    <t>Cash and Cash equivalents</t>
  </si>
  <si>
    <t>Accounts Receivable</t>
  </si>
  <si>
    <t>Other Receivables</t>
  </si>
  <si>
    <t>Prepaid Expenses</t>
  </si>
  <si>
    <t>Baseball Stadium</t>
  </si>
  <si>
    <t>Parking Garage</t>
  </si>
  <si>
    <t xml:space="preserve">Furniture, Fixtures and Equiptment </t>
  </si>
  <si>
    <t>Less: Accumulated Depreciation</t>
  </si>
  <si>
    <t>Land</t>
  </si>
  <si>
    <t>Accounts Payable</t>
  </si>
  <si>
    <t>Wages and Vaction Payable</t>
  </si>
  <si>
    <t>Net Investment in Capital Assets</t>
  </si>
  <si>
    <t>Restricted for Capital Expenditure Fund</t>
  </si>
  <si>
    <t>Unrestricted</t>
  </si>
  <si>
    <t>Ballpark Rent</t>
  </si>
  <si>
    <t>General and Administrative</t>
  </si>
  <si>
    <t>Depreciation</t>
  </si>
  <si>
    <t>Admission Tax Revenue</t>
  </si>
  <si>
    <t>Parking Tax Revenue</t>
  </si>
  <si>
    <t>Interest Earnings</t>
  </si>
  <si>
    <t>Unrealized Investment Gain</t>
  </si>
  <si>
    <t>Capital Contribution</t>
  </si>
  <si>
    <t>Yes</t>
  </si>
  <si>
    <t>No</t>
  </si>
  <si>
    <t xml:space="preserve">This amount has been the same from the last three years. We also reviewed the meeting minutes and noted that the District did not aquire new land or property. </t>
  </si>
  <si>
    <t>Required per SAO policy</t>
  </si>
  <si>
    <t>Existence</t>
  </si>
  <si>
    <t>Max</t>
  </si>
  <si>
    <t>Cash &amp; Investments</t>
  </si>
  <si>
    <t>Low</t>
  </si>
  <si>
    <t>Stadium additions reported did not extist, or do not meet criteria for capitalization.</t>
  </si>
  <si>
    <t>Balance could be incorrectly calculated</t>
  </si>
  <si>
    <t>Valuation</t>
  </si>
  <si>
    <t>Mod</t>
  </si>
  <si>
    <t xml:space="preserve">We will rely on our audit of all significant balance sheet and operating statement balances to assess whether equity is fairly presented. This amount is equal the the District's capital assets. </t>
  </si>
  <si>
    <t xml:space="preserve">This is a set amount paid by the Mariners to the PFD on a twice a year basis. </t>
  </si>
  <si>
    <t xml:space="preserve">Revenue is invalid or improperly recognized. </t>
  </si>
  <si>
    <t>Occurance</t>
  </si>
  <si>
    <t>Rent Revenue</t>
  </si>
  <si>
    <t>Revenue is invalid or improperly recognized</t>
  </si>
  <si>
    <t>Capital Contributions</t>
  </si>
  <si>
    <t>Balance did not exist and could be overstated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</si>
</sst>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_);_(* \(#,##0\);_(* &quot;-&quot;_);_(@_)"/>
    <numFmt numFmtId="44" formatCode="_(&quot;$&quot;* #,##0.00_);_(&quot;$&quot;* \(#,##0.00\);_(&quot;$&quot;* &quot;-&quot;??_);_(@_)"/>
    <numFmt numFmtId="43" formatCode="_(* #,##0.00_);_(* \(#,##0.00\);_(* &quot;-&quot;??_);_(@_)"/>
    <numFmt numFmtId="164" formatCode="_(* #,##0.00_);_(* \(#,##0.00\);_(* \-??_);_(@_)"/>
    <numFmt numFmtId="165" formatCode="0.0%"/>
    <numFmt numFmtId="166" formatCode="_(&quot;$&quot;* #,##0_);_(&quot;$&quot;* \(#,##0\);_(&quot;$&quot;* &quot;-&quot;??_);_(@_)"/>
    <numFmt numFmtId="167" formatCode="_(* #,##0.0000_);_(* \(#,##0.0000\);_(* &quot;-&quot;??_);_(@_)"/>
    <numFmt numFmtId="168" formatCode="_(* #,##0.000_);_(* \(#,##0.000\);_(* &quot;-&quot;??_);_(@_)"/>
  </numFmts>
  <fonts count="23" x14ac:knownFonts="1">
    <font>
      <sz val="10"/>
      <name val="Arial"/>
    </font>
    <font>
      <b/>
      <sz val="10"/>
      <name val="Arial"/>
      <family val="2"/>
    </font>
    <font>
      <sz val="10"/>
      <name val="Arial"/>
      <family val="2"/>
    </font>
    <font>
      <b/>
      <sz val="10"/>
      <name val="Arial"/>
      <family val="2"/>
    </font>
    <font>
      <b/>
      <sz val="11"/>
      <name val="Arial"/>
      <family val="2"/>
    </font>
    <font>
      <sz val="10"/>
      <name val="Arial"/>
      <family val="2"/>
    </font>
    <font>
      <b/>
      <sz val="12"/>
      <name val="Arial"/>
      <family val="2"/>
    </font>
    <font>
      <b/>
      <i/>
      <sz val="10"/>
      <name val="Arial"/>
      <family val="2"/>
    </font>
    <font>
      <i/>
      <sz val="10"/>
      <name val="Arial"/>
      <family val="2"/>
    </font>
    <font>
      <sz val="10"/>
      <color indexed="81"/>
      <name val="Tahoma"/>
      <family val="2"/>
    </font>
    <font>
      <b/>
      <sz val="10"/>
      <color indexed="81"/>
      <name val="Tahoma"/>
      <family val="2"/>
    </font>
    <font>
      <b/>
      <i/>
      <sz val="9"/>
      <name val="Arial"/>
      <family val="2"/>
    </font>
    <font>
      <b/>
      <sz val="8"/>
      <color indexed="81"/>
      <name val="Tahoma"/>
      <family val="2"/>
    </font>
    <font>
      <i/>
      <sz val="10"/>
      <color indexed="81"/>
      <name val="Tahoma"/>
      <family val="2"/>
    </font>
    <font>
      <b/>
      <i/>
      <sz val="10"/>
      <color indexed="10"/>
      <name val="Arial"/>
      <family val="2"/>
    </font>
    <font>
      <sz val="10"/>
      <color indexed="23"/>
      <name val="Arial"/>
      <family val="2"/>
    </font>
    <font>
      <sz val="8"/>
      <color indexed="81"/>
      <name val="Tahoma"/>
      <family val="2"/>
    </font>
    <font>
      <u/>
      <sz val="8"/>
      <color indexed="81"/>
      <name val="Tahoma"/>
      <family val="2"/>
    </font>
    <font>
      <sz val="9"/>
      <color indexed="81"/>
      <name val="Tahoma"/>
      <family val="2"/>
    </font>
    <font>
      <u/>
      <sz val="9"/>
      <color indexed="81"/>
      <name val="Tahoma"/>
      <family val="2"/>
    </font>
    <font>
      <b/>
      <sz val="9"/>
      <color indexed="81"/>
      <name val="Tahoma"/>
      <family val="2"/>
    </font>
    <font>
      <sz val="9"/>
      <color indexed="81"/>
      <name val="Tahoma"/>
      <charset val="1"/>
    </font>
    <font>
      <b/>
      <u/>
      <sz val="10"/>
      <color indexed="81"/>
      <name val="Tahoma"/>
      <family val="2"/>
    </font>
  </fonts>
  <fills count="6">
    <fill>
      <patternFill patternType="none"/>
    </fill>
    <fill>
      <patternFill patternType="gray125"/>
    </fill>
    <fill>
      <patternFill patternType="solid">
        <fgColor indexed="44"/>
        <bgColor indexed="64"/>
      </patternFill>
    </fill>
    <fill>
      <patternFill patternType="solid">
        <fgColor indexed="43"/>
        <bgColor indexed="64"/>
      </patternFill>
    </fill>
    <fill>
      <patternFill patternType="solid">
        <fgColor indexed="42"/>
        <bgColor indexed="64"/>
      </patternFill>
    </fill>
    <fill>
      <patternFill patternType="solid">
        <fgColor indexed="9"/>
        <bgColor indexed="64"/>
      </patternFill>
    </fill>
  </fills>
  <borders count="8">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3">
    <xf numFmtId="0" fontId="0" fillId="0" borderId="0"/>
    <xf numFmtId="44" fontId="2" fillId="0" borderId="0" applyFont="0" applyFill="0" applyBorder="0" applyAlignment="0" applyProtection="0"/>
    <xf numFmtId="9" fontId="2" fillId="0" borderId="0" applyFont="0" applyFill="0" applyBorder="0" applyAlignment="0" applyProtection="0"/>
  </cellStyleXfs>
  <cellXfs count="91">
    <xf numFmtId="0" fontId="0" fillId="0" borderId="0" xfId="0"/>
    <xf numFmtId="0" fontId="0" fillId="0" borderId="0" xfId="0" applyAlignment="1">
      <alignment vertical="center"/>
    </xf>
    <xf numFmtId="0" fontId="1" fillId="2" borderId="2"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0" fillId="0" borderId="0" xfId="0" applyFill="1" applyBorder="1" applyAlignment="1">
      <alignment vertical="center"/>
    </xf>
    <xf numFmtId="0" fontId="3" fillId="0" borderId="0" xfId="0" quotePrefix="1" applyFont="1" applyFill="1" applyBorder="1" applyAlignment="1">
      <alignment horizontal="center" vertical="center"/>
    </xf>
    <xf numFmtId="0" fontId="3" fillId="0" borderId="0" xfId="0" applyFont="1" applyFill="1" applyBorder="1" applyAlignment="1">
      <alignment horizontal="center" vertical="center"/>
    </xf>
    <xf numFmtId="0" fontId="3" fillId="0" borderId="0" xfId="0" applyFont="1" applyFill="1" applyBorder="1" applyAlignment="1">
      <alignment horizontal="center" vertical="center" wrapText="1"/>
    </xf>
    <xf numFmtId="164" fontId="0" fillId="0" borderId="0" xfId="0" applyNumberFormat="1" applyBorder="1" applyAlignment="1">
      <alignment horizontal="left" vertical="center" wrapText="1"/>
    </xf>
    <xf numFmtId="0" fontId="0" fillId="0" borderId="0" xfId="0" applyFill="1" applyAlignment="1">
      <alignment vertical="center"/>
    </xf>
    <xf numFmtId="0" fontId="4" fillId="0" borderId="0" xfId="0" applyFont="1" applyBorder="1" applyAlignment="1">
      <alignment horizontal="left" vertical="center"/>
    </xf>
    <xf numFmtId="9" fontId="3" fillId="4" borderId="2" xfId="2" applyFont="1" applyFill="1" applyBorder="1" applyAlignment="1">
      <alignment horizontal="center" vertical="center"/>
    </xf>
    <xf numFmtId="0" fontId="3" fillId="4" borderId="2" xfId="0" applyFont="1" applyFill="1" applyBorder="1" applyAlignment="1">
      <alignment horizontal="center" vertical="center"/>
    </xf>
    <xf numFmtId="9" fontId="3" fillId="5" borderId="2" xfId="0" applyNumberFormat="1" applyFont="1" applyFill="1" applyBorder="1" applyAlignment="1">
      <alignment vertical="center"/>
    </xf>
    <xf numFmtId="166" fontId="3" fillId="0" borderId="2" xfId="1" applyNumberFormat="1" applyFont="1" applyFill="1" applyBorder="1" applyAlignment="1">
      <alignment vertical="center"/>
    </xf>
    <xf numFmtId="0" fontId="3" fillId="0" borderId="0" xfId="0" applyFont="1" applyBorder="1" applyAlignment="1">
      <alignment horizontal="left" vertical="center"/>
    </xf>
    <xf numFmtId="164" fontId="8" fillId="0" borderId="0" xfId="0" applyNumberFormat="1" applyFont="1" applyFill="1" applyBorder="1" applyAlignment="1">
      <alignment horizontal="left" vertical="center" wrapText="1"/>
    </xf>
    <xf numFmtId="0" fontId="5" fillId="0" borderId="0" xfId="0" applyFont="1" applyBorder="1" applyAlignment="1">
      <alignment horizontal="left" vertical="center"/>
    </xf>
    <xf numFmtId="164" fontId="0" fillId="0" borderId="0" xfId="0" applyNumberFormat="1" applyBorder="1" applyAlignment="1">
      <alignment vertical="center"/>
    </xf>
    <xf numFmtId="0" fontId="0" fillId="0" borderId="0" xfId="0" applyBorder="1" applyAlignment="1">
      <alignment vertical="center"/>
    </xf>
    <xf numFmtId="41" fontId="0" fillId="0" borderId="0" xfId="0" applyNumberFormat="1" applyBorder="1" applyAlignment="1">
      <alignment vertical="center"/>
    </xf>
    <xf numFmtId="0" fontId="14" fillId="0" borderId="0" xfId="1" applyNumberFormat="1" applyFont="1" applyBorder="1" applyAlignment="1">
      <alignment horizontal="center" vertical="center"/>
    </xf>
    <xf numFmtId="166" fontId="0" fillId="0" borderId="0" xfId="0" applyNumberFormat="1" applyAlignment="1">
      <alignment vertical="center"/>
    </xf>
    <xf numFmtId="166" fontId="5" fillId="0" borderId="2" xfId="1" applyNumberFormat="1" applyFont="1" applyFill="1" applyBorder="1" applyAlignment="1">
      <alignment vertical="center"/>
    </xf>
    <xf numFmtId="0" fontId="3" fillId="0" borderId="0" xfId="0" applyFont="1" applyBorder="1" applyAlignment="1">
      <alignment horizontal="right" vertical="center"/>
    </xf>
    <xf numFmtId="41" fontId="3" fillId="0" borderId="4" xfId="0" applyNumberFormat="1"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41" fontId="5" fillId="0" borderId="0" xfId="0" applyNumberFormat="1" applyFont="1" applyBorder="1" applyAlignment="1">
      <alignment vertical="center"/>
    </xf>
    <xf numFmtId="0" fontId="7" fillId="0" borderId="0" xfId="0" applyFont="1" applyAlignment="1">
      <alignment horizontal="right" vertical="center"/>
    </xf>
    <xf numFmtId="49" fontId="0" fillId="0" borderId="0" xfId="0" applyNumberFormat="1" applyFill="1" applyBorder="1" applyAlignment="1">
      <alignment horizontal="left" vertical="center" wrapText="1"/>
    </xf>
    <xf numFmtId="164" fontId="0" fillId="0" borderId="0" xfId="0" applyNumberFormat="1" applyFill="1" applyBorder="1" applyAlignment="1">
      <alignment horizontal="center" vertical="center" wrapText="1"/>
    </xf>
    <xf numFmtId="49" fontId="0" fillId="0" borderId="2" xfId="0" applyNumberFormat="1" applyFill="1" applyBorder="1" applyAlignment="1">
      <alignment horizontal="left" vertical="center" wrapText="1"/>
    </xf>
    <xf numFmtId="49" fontId="2" fillId="0" borderId="2" xfId="0" applyNumberFormat="1" applyFont="1" applyFill="1" applyBorder="1" applyAlignment="1">
      <alignment horizontal="left" vertical="center" wrapText="1"/>
    </xf>
    <xf numFmtId="0" fontId="1" fillId="0" borderId="0" xfId="0" applyFont="1" applyBorder="1" applyAlignment="1">
      <alignment vertical="center"/>
    </xf>
    <xf numFmtId="164" fontId="0" fillId="0" borderId="0" xfId="0" applyNumberFormat="1" applyBorder="1" applyAlignment="1">
      <alignment vertical="center" wrapText="1"/>
    </xf>
    <xf numFmtId="0" fontId="0" fillId="0" borderId="0" xfId="0" applyBorder="1" applyAlignment="1">
      <alignment vertical="center" wrapText="1"/>
    </xf>
    <xf numFmtId="0" fontId="0" fillId="0" borderId="0" xfId="0" applyAlignment="1">
      <alignment vertical="center" wrapText="1"/>
    </xf>
    <xf numFmtId="0" fontId="0" fillId="0" borderId="0" xfId="0" applyFill="1" applyBorder="1" applyAlignment="1">
      <alignment vertical="center" wrapText="1"/>
    </xf>
    <xf numFmtId="0" fontId="0" fillId="0" borderId="0" xfId="0" applyFill="1" applyAlignment="1">
      <alignment vertical="center" wrapText="1"/>
    </xf>
    <xf numFmtId="0" fontId="4" fillId="0" borderId="0" xfId="0" applyFont="1" applyBorder="1" applyAlignment="1">
      <alignment horizontal="left" vertical="center" wrapText="1"/>
    </xf>
    <xf numFmtId="9" fontId="3" fillId="4" borderId="2" xfId="2" applyFont="1" applyFill="1" applyBorder="1" applyAlignment="1">
      <alignment horizontal="center" vertical="center" wrapText="1"/>
    </xf>
    <xf numFmtId="0" fontId="3" fillId="4" borderId="2" xfId="0" applyFont="1" applyFill="1" applyBorder="1" applyAlignment="1">
      <alignment horizontal="center" vertical="center" wrapText="1"/>
    </xf>
    <xf numFmtId="9" fontId="3" fillId="5" borderId="2" xfId="0" applyNumberFormat="1" applyFont="1" applyFill="1" applyBorder="1" applyAlignment="1">
      <alignment vertical="center" wrapText="1"/>
    </xf>
    <xf numFmtId="166" fontId="3" fillId="0" borderId="2" xfId="1" applyNumberFormat="1" applyFont="1" applyFill="1" applyBorder="1" applyAlignment="1">
      <alignment vertical="center" wrapText="1"/>
    </xf>
    <xf numFmtId="166" fontId="5" fillId="0" borderId="2" xfId="1" applyNumberFormat="1" applyFont="1" applyFill="1" applyBorder="1" applyAlignment="1">
      <alignment vertical="center" wrapText="1"/>
    </xf>
    <xf numFmtId="0" fontId="1" fillId="0" borderId="0" xfId="0" applyFont="1" applyBorder="1" applyAlignment="1">
      <alignment vertical="center" wrapText="1"/>
    </xf>
    <xf numFmtId="41" fontId="0" fillId="0" borderId="0" xfId="0" applyNumberFormat="1" applyBorder="1" applyAlignment="1">
      <alignment vertical="center" wrapText="1"/>
    </xf>
    <xf numFmtId="0" fontId="0" fillId="4" borderId="2" xfId="0" applyFill="1" applyBorder="1" applyAlignment="1">
      <alignment vertical="center" wrapText="1"/>
    </xf>
    <xf numFmtId="41" fontId="0" fillId="4" borderId="3" xfId="0" applyNumberFormat="1" applyFill="1" applyBorder="1" applyAlignment="1">
      <alignment vertical="center" wrapText="1"/>
    </xf>
    <xf numFmtId="165" fontId="0" fillId="0" borderId="2" xfId="2" applyNumberFormat="1" applyFont="1" applyBorder="1" applyAlignment="1">
      <alignment horizontal="center" vertical="center" wrapText="1"/>
    </xf>
    <xf numFmtId="0" fontId="0" fillId="0" borderId="2" xfId="0" applyFill="1" applyBorder="1" applyAlignment="1">
      <alignment horizontal="center" vertical="center" wrapText="1"/>
    </xf>
    <xf numFmtId="166" fontId="15" fillId="0" borderId="2" xfId="1" applyNumberFormat="1" applyFont="1" applyFill="1" applyBorder="1" applyAlignment="1">
      <alignment horizontal="center" vertical="center" wrapText="1"/>
    </xf>
    <xf numFmtId="165" fontId="15" fillId="0" borderId="2" xfId="2" applyNumberFormat="1" applyFont="1" applyFill="1" applyBorder="1" applyAlignment="1">
      <alignment vertical="center" wrapText="1"/>
    </xf>
    <xf numFmtId="0" fontId="2" fillId="0" borderId="2" xfId="0" applyFont="1" applyFill="1" applyBorder="1" applyAlignment="1">
      <alignment horizontal="center" vertical="center" wrapText="1"/>
    </xf>
    <xf numFmtId="0" fontId="3" fillId="0" borderId="0" xfId="0" applyFont="1" applyBorder="1" applyAlignment="1">
      <alignment horizontal="right" vertical="center" wrapText="1"/>
    </xf>
    <xf numFmtId="41" fontId="3" fillId="0" borderId="4" xfId="0" applyNumberFormat="1" applyFont="1" applyBorder="1" applyAlignment="1">
      <alignment vertical="center" wrapText="1"/>
    </xf>
    <xf numFmtId="0" fontId="0" fillId="0" borderId="0" xfId="0" applyBorder="1" applyAlignment="1">
      <alignment horizontal="center" vertical="center" wrapText="1"/>
    </xf>
    <xf numFmtId="0" fontId="5" fillId="0" borderId="0" xfId="0" applyFont="1" applyFill="1" applyBorder="1" applyAlignment="1">
      <alignment horizontal="center" vertical="center" wrapText="1"/>
    </xf>
    <xf numFmtId="0" fontId="5" fillId="0" borderId="0" xfId="0" applyFont="1" applyBorder="1" applyAlignment="1">
      <alignment horizontal="center" vertical="center" wrapText="1"/>
    </xf>
    <xf numFmtId="0" fontId="8" fillId="0" borderId="0" xfId="0" applyFont="1" applyBorder="1" applyAlignment="1">
      <alignment horizontal="right" vertical="center" wrapText="1"/>
    </xf>
    <xf numFmtId="41" fontId="8" fillId="0" borderId="0" xfId="0" applyNumberFormat="1" applyFont="1" applyBorder="1" applyAlignment="1">
      <alignment vertical="center" wrapText="1"/>
    </xf>
    <xf numFmtId="0" fontId="8" fillId="0" borderId="0" xfId="0" applyFont="1" applyBorder="1" applyAlignment="1">
      <alignment horizontal="left" vertical="center" wrapText="1"/>
    </xf>
    <xf numFmtId="43" fontId="5" fillId="0" borderId="0" xfId="0" applyNumberFormat="1" applyFont="1" applyFill="1" applyBorder="1" applyAlignment="1">
      <alignment horizontal="center" vertical="center" wrapText="1"/>
    </xf>
    <xf numFmtId="0" fontId="8" fillId="0" borderId="0" xfId="0" applyFont="1" applyBorder="1" applyAlignment="1">
      <alignment horizontal="center" vertical="center" wrapText="1"/>
    </xf>
    <xf numFmtId="41" fontId="3" fillId="0" borderId="0" xfId="0" quotePrefix="1" applyNumberFormat="1" applyFont="1" applyFill="1" applyBorder="1" applyAlignment="1">
      <alignment horizontal="center" vertical="center" wrapText="1"/>
    </xf>
    <xf numFmtId="0" fontId="3" fillId="0" borderId="0" xfId="0" applyFont="1" applyBorder="1" applyAlignment="1">
      <alignment vertical="center" wrapText="1"/>
    </xf>
    <xf numFmtId="41" fontId="0" fillId="0" borderId="5" xfId="0" applyNumberFormat="1" applyBorder="1" applyAlignment="1">
      <alignment vertical="center" wrapText="1"/>
    </xf>
    <xf numFmtId="167" fontId="14" fillId="0" borderId="0" xfId="0" applyNumberFormat="1" applyFont="1" applyFill="1" applyBorder="1" applyAlignment="1">
      <alignment horizontal="center" vertical="center" wrapText="1"/>
    </xf>
    <xf numFmtId="166" fontId="5" fillId="0" borderId="0" xfId="0" applyNumberFormat="1" applyFont="1" applyBorder="1" applyAlignment="1">
      <alignment horizontal="center" vertical="center" wrapText="1"/>
    </xf>
    <xf numFmtId="41" fontId="3" fillId="0" borderId="6" xfId="0" applyNumberFormat="1" applyFont="1" applyFill="1" applyBorder="1" applyAlignment="1">
      <alignment vertical="center" wrapText="1"/>
    </xf>
    <xf numFmtId="41" fontId="3" fillId="0" borderId="0" xfId="0" applyNumberFormat="1" applyFont="1" applyFill="1" applyBorder="1" applyAlignment="1">
      <alignment vertical="center" wrapText="1"/>
    </xf>
    <xf numFmtId="41" fontId="3" fillId="0" borderId="0" xfId="0" applyNumberFormat="1" applyFont="1" applyBorder="1" applyAlignment="1">
      <alignment vertical="center" wrapText="1"/>
    </xf>
    <xf numFmtId="168" fontId="5" fillId="0" borderId="0" xfId="0" applyNumberFormat="1" applyFont="1" applyFill="1" applyBorder="1" applyAlignment="1">
      <alignment horizontal="center" vertical="center" wrapText="1"/>
    </xf>
    <xf numFmtId="41" fontId="3" fillId="0" borderId="5" xfId="0" applyNumberFormat="1" applyFont="1" applyFill="1" applyBorder="1" applyAlignment="1">
      <alignment vertical="center" wrapText="1"/>
    </xf>
    <xf numFmtId="0" fontId="5" fillId="0" borderId="0" xfId="0" applyFont="1" applyBorder="1" applyAlignment="1">
      <alignment vertical="center" wrapText="1"/>
    </xf>
    <xf numFmtId="0" fontId="5" fillId="0" borderId="0" xfId="0" applyFont="1" applyAlignment="1">
      <alignment vertical="center" wrapText="1"/>
    </xf>
    <xf numFmtId="43" fontId="5" fillId="0" borderId="0" xfId="0" applyNumberFormat="1" applyFont="1" applyBorder="1" applyAlignment="1">
      <alignment horizontal="center" vertical="center" wrapText="1"/>
    </xf>
    <xf numFmtId="41" fontId="0" fillId="4" borderId="2" xfId="0" applyNumberFormat="1" applyFill="1" applyBorder="1" applyAlignment="1">
      <alignment vertical="center" wrapText="1"/>
    </xf>
    <xf numFmtId="49" fontId="2" fillId="0" borderId="0" xfId="0" applyNumberFormat="1" applyFont="1" applyFill="1" applyBorder="1" applyAlignment="1">
      <alignment horizontal="left" vertical="center" wrapText="1"/>
    </xf>
    <xf numFmtId="164" fontId="2" fillId="0" borderId="0" xfId="0" applyNumberFormat="1" applyFont="1" applyFill="1" applyBorder="1" applyAlignment="1">
      <alignment horizontal="center" vertical="center" wrapText="1"/>
    </xf>
    <xf numFmtId="0" fontId="7" fillId="3" borderId="2" xfId="0" applyFont="1" applyFill="1" applyBorder="1" applyAlignment="1">
      <alignment horizontal="center" vertical="center" wrapText="1"/>
    </xf>
    <xf numFmtId="0" fontId="6" fillId="2" borderId="2" xfId="0" applyFont="1" applyFill="1" applyBorder="1" applyAlignment="1">
      <alignment horizontal="center" vertical="center"/>
    </xf>
    <xf numFmtId="0" fontId="4" fillId="2" borderId="2" xfId="0" applyFont="1" applyFill="1" applyBorder="1" applyAlignment="1">
      <alignment horizontal="center" vertical="center"/>
    </xf>
    <xf numFmtId="0" fontId="6" fillId="2" borderId="2" xfId="0" applyFont="1" applyFill="1" applyBorder="1" applyAlignment="1">
      <alignment horizontal="left" vertical="center"/>
    </xf>
    <xf numFmtId="0" fontId="7" fillId="3"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1" xfId="0" applyFont="1" applyFill="1" applyBorder="1" applyAlignment="1">
      <alignment horizontal="center" vertical="center"/>
    </xf>
    <xf numFmtId="0" fontId="1" fillId="3" borderId="2" xfId="0" applyFont="1" applyFill="1" applyBorder="1" applyAlignment="1">
      <alignment horizontal="center" vertical="center" wrapText="1"/>
    </xf>
    <xf numFmtId="0" fontId="1" fillId="3" borderId="2" xfId="0" applyFont="1" applyFill="1" applyBorder="1" applyAlignment="1">
      <alignment horizontal="center" vertical="center"/>
    </xf>
  </cellXfs>
  <cellStyles count="3">
    <cellStyle name="Currency" xfId="1" builtinId="4"/>
    <cellStyle name="Normal" xfId="0" builtinId="0"/>
    <cellStyle name="Percent" xfId="2" builtinId="5"/>
  </cellStyles>
  <dxfs count="28">
    <dxf>
      <fill>
        <patternFill>
          <bgColor rgb="FFCCFFCC"/>
        </patternFill>
      </fill>
    </dxf>
    <dxf>
      <font>
        <condense val="0"/>
        <extend val="0"/>
        <color indexed="22"/>
      </font>
    </dxf>
    <dxf>
      <fill>
        <patternFill>
          <bgColor indexed="34"/>
        </patternFill>
      </fill>
    </dxf>
    <dxf>
      <font>
        <b/>
        <i val="0"/>
        <condense val="0"/>
        <extend val="0"/>
        <color indexed="12"/>
      </font>
    </dxf>
    <dxf>
      <font>
        <condense val="0"/>
        <extend val="0"/>
        <color indexed="22"/>
      </font>
    </dxf>
    <dxf>
      <fill>
        <patternFill>
          <bgColor indexed="34"/>
        </patternFill>
      </fill>
    </dxf>
    <dxf>
      <font>
        <b/>
        <i val="0"/>
        <condense val="0"/>
        <extend val="0"/>
        <color indexed="12"/>
      </font>
    </dxf>
    <dxf>
      <fill>
        <patternFill>
          <bgColor indexed="42"/>
        </patternFill>
      </fill>
    </dxf>
    <dxf>
      <font>
        <b/>
        <i val="0"/>
        <condense val="0"/>
        <extend val="0"/>
        <color indexed="12"/>
      </font>
      <fill>
        <patternFill>
          <bgColor indexed="42"/>
        </patternFill>
      </fill>
    </dxf>
    <dxf>
      <fill>
        <patternFill>
          <bgColor indexed="42"/>
        </patternFill>
      </fill>
    </dxf>
    <dxf>
      <font>
        <condense val="0"/>
        <extend val="0"/>
        <color auto="1"/>
      </font>
      <fill>
        <patternFill patternType="none">
          <bgColor indexed="65"/>
        </patternFill>
      </fill>
    </dxf>
    <dxf>
      <font>
        <condense val="0"/>
        <extend val="0"/>
        <color auto="1"/>
      </font>
      <fill>
        <patternFill patternType="none">
          <bgColor indexed="65"/>
        </patternFill>
      </fill>
    </dxf>
    <dxf>
      <font>
        <b/>
        <i val="0"/>
        <condense val="0"/>
        <extend val="0"/>
        <color indexed="12"/>
      </font>
    </dxf>
    <dxf>
      <font>
        <b/>
        <i/>
        <condense val="0"/>
        <extend val="0"/>
        <color indexed="10"/>
      </font>
    </dxf>
    <dxf>
      <font>
        <b/>
        <i val="0"/>
        <condense val="0"/>
        <extend val="0"/>
        <color auto="1"/>
      </font>
    </dxf>
    <dxf>
      <font>
        <b/>
        <i val="0"/>
        <condense val="0"/>
        <extend val="0"/>
        <color indexed="12"/>
      </font>
    </dxf>
    <dxf>
      <fill>
        <patternFill>
          <bgColor indexed="13"/>
        </patternFill>
      </fill>
    </dxf>
    <dxf>
      <fill>
        <patternFill>
          <bgColor indexed="13"/>
        </patternFill>
      </fill>
    </dxf>
    <dxf>
      <font>
        <b/>
        <i val="0"/>
        <condense val="0"/>
        <extend val="0"/>
        <color auto="1"/>
      </font>
    </dxf>
    <dxf>
      <font>
        <b/>
        <i val="0"/>
        <condense val="0"/>
        <extend val="0"/>
        <color auto="1"/>
      </font>
      <fill>
        <patternFill>
          <bgColor indexed="10"/>
        </patternFill>
      </fill>
    </dxf>
    <dxf>
      <font>
        <b/>
        <i val="0"/>
        <condense val="0"/>
        <extend val="0"/>
        <color auto="1"/>
      </font>
      <fill>
        <patternFill patternType="solid">
          <bgColor indexed="10"/>
        </patternFill>
      </fill>
    </dxf>
    <dxf>
      <fill>
        <patternFill>
          <bgColor indexed="42"/>
        </patternFill>
      </fill>
      <border>
        <left style="thin">
          <color auto="1"/>
        </left>
        <right style="thin">
          <color auto="1"/>
        </right>
        <top style="thin">
          <color auto="1"/>
        </top>
        <bottom style="thin">
          <color auto="1"/>
        </bottom>
      </border>
    </dxf>
    <dxf>
      <font>
        <condense val="0"/>
        <extend val="0"/>
        <color auto="1"/>
      </font>
      <fill>
        <patternFill patternType="none">
          <bgColor indexed="65"/>
        </patternFill>
      </fill>
    </dxf>
    <dxf>
      <font>
        <condense val="0"/>
        <extend val="0"/>
        <color auto="1"/>
      </font>
    </dxf>
    <dxf>
      <font>
        <condense val="0"/>
        <extend val="0"/>
      </font>
      <fill>
        <patternFill>
          <bgColor indexed="13"/>
        </patternFill>
      </fill>
    </dxf>
    <dxf>
      <fill>
        <patternFill>
          <bgColor indexed="34"/>
        </patternFill>
      </fill>
    </dxf>
    <dxf>
      <font>
        <b/>
        <i val="0"/>
        <condense val="0"/>
        <extend val="0"/>
        <color indexed="10"/>
      </font>
    </dxf>
    <dxf>
      <font>
        <b/>
        <i val="0"/>
        <condense val="0"/>
        <extend val="0"/>
        <color indexed="10"/>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A50021"/>
      <rgbColor rgb="00009900"/>
      <rgbColor rgb="00000080"/>
      <rgbColor rgb="00009900"/>
      <rgbColor rgb="00CC00CC"/>
      <rgbColor rgb="00009999"/>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00CC66"/>
      <rgbColor rgb="00999933"/>
      <rgbColor rgb="00CC9900"/>
      <rgbColor rgb="00996666"/>
      <rgbColor rgb="006600CC"/>
      <rgbColor rgb="00969696"/>
      <rgbColor rgb="003333CC"/>
      <rgbColor rgb="00489290"/>
      <rgbColor rgb="00003300"/>
      <rgbColor rgb="00333300"/>
      <rgbColor rgb="00663300"/>
      <rgbColor rgb="00990099"/>
      <rgbColor rgb="00333399"/>
      <rgbColor rgb="00424242"/>
    </indexed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hyperlink" Target="tmlink://A329D58A1A9C4C15B668C4A7AF7D9E03/489527ACBF3A4A61A78FB34785580F2B/" TargetMode="External"/><Relationship Id="rId13" Type="http://schemas.openxmlformats.org/officeDocument/2006/relationships/hyperlink" Target="tmlink://94F1B69D79934482AA454475AF652FD1/489527ACBF3A4A61A78FB34785580F2B/" TargetMode="External"/><Relationship Id="rId18" Type="http://schemas.openxmlformats.org/officeDocument/2006/relationships/hyperlink" Target="tmlink://2CF45896D4BF47DFA5035DAEF638580F/489527ACBF3A4A61A78FB34785580F2B/" TargetMode="External"/><Relationship Id="rId3" Type="http://schemas.openxmlformats.org/officeDocument/2006/relationships/hyperlink" Target="tmlink://BA75A3C5E5AA435DB9E9ED627B7C180A/489527ACBF3A4A61A78FB34785580F2B/" TargetMode="External"/><Relationship Id="rId21" Type="http://schemas.openxmlformats.org/officeDocument/2006/relationships/image" Target="../media/image7.png"/><Relationship Id="rId7" Type="http://schemas.openxmlformats.org/officeDocument/2006/relationships/hyperlink" Target="tmlink://6196EC761F19431D9510DDD074D72A70/489527ACBF3A4A61A78FB34785580F2B/" TargetMode="External"/><Relationship Id="rId12" Type="http://schemas.openxmlformats.org/officeDocument/2006/relationships/image" Target="../media/image3.png"/><Relationship Id="rId17" Type="http://schemas.openxmlformats.org/officeDocument/2006/relationships/image" Target="../media/image5.png"/><Relationship Id="rId2" Type="http://schemas.openxmlformats.org/officeDocument/2006/relationships/image" Target="../media/image1.png"/><Relationship Id="rId16" Type="http://schemas.openxmlformats.org/officeDocument/2006/relationships/hyperlink" Target="tmlink://E4869C19BACC42C7A60D6E5CADD6A4DC/489527ACBF3A4A61A78FB34785580F2B/" TargetMode="External"/><Relationship Id="rId20" Type="http://schemas.openxmlformats.org/officeDocument/2006/relationships/hyperlink" Target="tmlink://AFB6B12659C949BABE495DBBCB8EE5C4/489527ACBF3A4A61A78FB34785580F2B/" TargetMode="External"/><Relationship Id="rId1" Type="http://schemas.openxmlformats.org/officeDocument/2006/relationships/hyperlink" Target="tmlink://BB6EFC15DE88486B934199245A2790CB/489527ACBF3A4A61A78FB34785580F2B/" TargetMode="External"/><Relationship Id="rId6" Type="http://schemas.openxmlformats.org/officeDocument/2006/relationships/hyperlink" Target="tmlink://D3F0EC7A1DBE40B3899C0BA100B86DD3/489527ACBF3A4A61A78FB34785580F2B/" TargetMode="External"/><Relationship Id="rId11" Type="http://schemas.openxmlformats.org/officeDocument/2006/relationships/hyperlink" Target="tmlink://11657D5ABEF7467499C81906AABAA8D9/489527ACBF3A4A61A78FB34785580F2B/" TargetMode="External"/><Relationship Id="rId5" Type="http://schemas.openxmlformats.org/officeDocument/2006/relationships/hyperlink" Target="tmlink://A5E292D946D14F52A72A120DCAD447C2/489527ACBF3A4A61A78FB34785580F2B/" TargetMode="External"/><Relationship Id="rId15" Type="http://schemas.openxmlformats.org/officeDocument/2006/relationships/image" Target="../media/image4.png"/><Relationship Id="rId10" Type="http://schemas.openxmlformats.org/officeDocument/2006/relationships/image" Target="../media/image2.png"/><Relationship Id="rId19" Type="http://schemas.openxmlformats.org/officeDocument/2006/relationships/image" Target="../media/image6.png"/><Relationship Id="rId4" Type="http://schemas.openxmlformats.org/officeDocument/2006/relationships/hyperlink" Target="tmlink://59AD123A7330486DA89907721262E14D/489527ACBF3A4A61A78FB34785580F2B/" TargetMode="External"/><Relationship Id="rId9" Type="http://schemas.openxmlformats.org/officeDocument/2006/relationships/hyperlink" Target="tmlink://5DDC8C441A1E4C05B16B940608972D07/489527ACBF3A4A61A78FB34785580F2B/" TargetMode="External"/><Relationship Id="rId14" Type="http://schemas.openxmlformats.org/officeDocument/2006/relationships/hyperlink" Target="tmlink://2D9FB1828993480095451233D13B06A9/489527ACBF3A4A61A78FB34785580F2B/" TargetMode="External"/><Relationship Id="rId22" Type="http://schemas.openxmlformats.org/officeDocument/2006/relationships/hyperlink" Target="tmlink://B6CBB704D3A04E458EF36B4E5A411EE4/489527ACBF3A4A61A78FB34785580F2B/" TargetMode="External"/></Relationships>
</file>

<file path=xl/drawings/drawing1.xml><?xml version="1.0" encoding="utf-8"?>
<xdr:wsDr xmlns:xdr="http://schemas.openxmlformats.org/drawingml/2006/spreadsheetDrawing" xmlns:a="http://schemas.openxmlformats.org/drawingml/2006/main">
  <xdr:twoCellAnchor editAs="oneCell">
    <xdr:from>
      <xdr:col>11</xdr:col>
      <xdr:colOff>1531619</xdr:colOff>
      <xdr:row>7</xdr:row>
      <xdr:rowOff>1</xdr:rowOff>
    </xdr:from>
    <xdr:to>
      <xdr:col>12</xdr:col>
      <xdr:colOff>1947077</xdr:colOff>
      <xdr:row>8</xdr:row>
      <xdr:rowOff>7636</xdr:rowOff>
    </xdr:to>
    <xdr:pic>
      <xdr:nvPicPr>
        <xdr:cNvPr id="2" name="Picture 1" descr="Controls - FS Preparation||BB6EFC15DE88486B934199245A2790CB|4|2">
          <a:hlinkClick xmlns:r="http://schemas.openxmlformats.org/officeDocument/2006/relationships" r:id="rId1" tooltip="Controls - FS Preparation"/>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7960339" y="1569721"/>
          <a:ext cx="1943268" cy="175275"/>
        </a:xfrm>
        <a:prstGeom prst="rect">
          <a:avLst/>
        </a:prstGeom>
        <a:solidFill>
          <a:scrgbClr r="0" g="0" b="0">
            <a:alpha val="0"/>
          </a:scrgbClr>
        </a:solidFill>
      </xdr:spPr>
    </xdr:pic>
    <xdr:clientData/>
  </xdr:twoCellAnchor>
  <xdr:twoCellAnchor editAs="oneCell">
    <xdr:from>
      <xdr:col>11</xdr:col>
      <xdr:colOff>1531619</xdr:colOff>
      <xdr:row>11</xdr:row>
      <xdr:rowOff>1</xdr:rowOff>
    </xdr:from>
    <xdr:to>
      <xdr:col>12</xdr:col>
      <xdr:colOff>1947077</xdr:colOff>
      <xdr:row>11</xdr:row>
      <xdr:rowOff>175276</xdr:rowOff>
    </xdr:to>
    <xdr:pic>
      <xdr:nvPicPr>
        <xdr:cNvPr id="3" name="Picture 2" descr="Controls - FS Preparation||BA75A3C5E5AA435DB9E9ED627B7C180A|4|2">
          <a:hlinkClick xmlns:r="http://schemas.openxmlformats.org/officeDocument/2006/relationships" r:id="rId3" tooltip="Controls - FS Preparation"/>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7960339" y="2240281"/>
          <a:ext cx="1943268" cy="175275"/>
        </a:xfrm>
        <a:prstGeom prst="rect">
          <a:avLst/>
        </a:prstGeom>
        <a:solidFill>
          <a:scrgbClr r="0" g="0" b="0">
            <a:alpha val="0"/>
          </a:scrgbClr>
        </a:solidFill>
      </xdr:spPr>
    </xdr:pic>
    <xdr:clientData/>
  </xdr:twoCellAnchor>
  <xdr:twoCellAnchor editAs="oneCell">
    <xdr:from>
      <xdr:col>11</xdr:col>
      <xdr:colOff>1531619</xdr:colOff>
      <xdr:row>14</xdr:row>
      <xdr:rowOff>1</xdr:rowOff>
    </xdr:from>
    <xdr:to>
      <xdr:col>12</xdr:col>
      <xdr:colOff>1943267</xdr:colOff>
      <xdr:row>15</xdr:row>
      <xdr:rowOff>7636</xdr:rowOff>
    </xdr:to>
    <xdr:pic>
      <xdr:nvPicPr>
        <xdr:cNvPr id="4" name="Picture 3" descr="Controls - FS Preparation||59AD123A7330486DA89907721262E14D|4|2">
          <a:hlinkClick xmlns:r="http://schemas.openxmlformats.org/officeDocument/2006/relationships" r:id="rId4" tooltip="Controls - FS Preparation"/>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7960339" y="2910841"/>
          <a:ext cx="1943268" cy="175275"/>
        </a:xfrm>
        <a:prstGeom prst="rect">
          <a:avLst/>
        </a:prstGeom>
        <a:solidFill>
          <a:scrgbClr r="0" g="0" b="0">
            <a:alpha val="0"/>
          </a:scrgbClr>
        </a:solidFill>
      </xdr:spPr>
    </xdr:pic>
    <xdr:clientData/>
  </xdr:twoCellAnchor>
  <xdr:twoCellAnchor editAs="oneCell">
    <xdr:from>
      <xdr:col>11</xdr:col>
      <xdr:colOff>1531619</xdr:colOff>
      <xdr:row>31</xdr:row>
      <xdr:rowOff>1</xdr:rowOff>
    </xdr:from>
    <xdr:to>
      <xdr:col>12</xdr:col>
      <xdr:colOff>1943267</xdr:colOff>
      <xdr:row>31</xdr:row>
      <xdr:rowOff>175276</xdr:rowOff>
    </xdr:to>
    <xdr:pic>
      <xdr:nvPicPr>
        <xdr:cNvPr id="5" name="Picture 4" descr="Controls - FS Preparation||A5E292D946D14F52A72A120DCAD447C2|4|2">
          <a:hlinkClick xmlns:r="http://schemas.openxmlformats.org/officeDocument/2006/relationships" r:id="rId5" tooltip="Controls - FS Preparation"/>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7960339" y="7155181"/>
          <a:ext cx="1943268" cy="175275"/>
        </a:xfrm>
        <a:prstGeom prst="rect">
          <a:avLst/>
        </a:prstGeom>
        <a:solidFill>
          <a:scrgbClr r="0" g="0" b="0">
            <a:alpha val="0"/>
          </a:scrgbClr>
        </a:solidFill>
      </xdr:spPr>
    </xdr:pic>
    <xdr:clientData/>
  </xdr:twoCellAnchor>
  <xdr:twoCellAnchor editAs="oneCell">
    <xdr:from>
      <xdr:col>11</xdr:col>
      <xdr:colOff>1531619</xdr:colOff>
      <xdr:row>38</xdr:row>
      <xdr:rowOff>1</xdr:rowOff>
    </xdr:from>
    <xdr:to>
      <xdr:col>12</xdr:col>
      <xdr:colOff>1943267</xdr:colOff>
      <xdr:row>39</xdr:row>
      <xdr:rowOff>7636</xdr:rowOff>
    </xdr:to>
    <xdr:pic>
      <xdr:nvPicPr>
        <xdr:cNvPr id="6" name="Picture 5" descr="Controls - FS Preparation||D3F0EC7A1DBE40B3899C0BA100B86DD3|4|2">
          <a:hlinkClick xmlns:r="http://schemas.openxmlformats.org/officeDocument/2006/relationships" r:id="rId6" tooltip="Controls - FS Preparation"/>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7960339" y="8511541"/>
          <a:ext cx="1943268" cy="175275"/>
        </a:xfrm>
        <a:prstGeom prst="rect">
          <a:avLst/>
        </a:prstGeom>
        <a:solidFill>
          <a:scrgbClr r="0" g="0" b="0">
            <a:alpha val="0"/>
          </a:scrgbClr>
        </a:solidFill>
      </xdr:spPr>
    </xdr:pic>
    <xdr:clientData/>
  </xdr:twoCellAnchor>
  <xdr:twoCellAnchor editAs="oneCell">
    <xdr:from>
      <xdr:col>11</xdr:col>
      <xdr:colOff>1531619</xdr:colOff>
      <xdr:row>44</xdr:row>
      <xdr:rowOff>1</xdr:rowOff>
    </xdr:from>
    <xdr:to>
      <xdr:col>12</xdr:col>
      <xdr:colOff>1943267</xdr:colOff>
      <xdr:row>45</xdr:row>
      <xdr:rowOff>7636</xdr:rowOff>
    </xdr:to>
    <xdr:pic>
      <xdr:nvPicPr>
        <xdr:cNvPr id="7" name="Picture 6" descr="Controls - FS Preparation||6196EC761F19431D9510DDD074D72A70|4|2">
          <a:hlinkClick xmlns:r="http://schemas.openxmlformats.org/officeDocument/2006/relationships" r:id="rId7" tooltip="Controls - FS Preparation"/>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7960339" y="9532621"/>
          <a:ext cx="1943268" cy="175275"/>
        </a:xfrm>
        <a:prstGeom prst="rect">
          <a:avLst/>
        </a:prstGeom>
        <a:solidFill>
          <a:scrgbClr r="0" g="0" b="0">
            <a:alpha val="0"/>
          </a:scrgbClr>
        </a:solidFill>
      </xdr:spPr>
    </xdr:pic>
    <xdr:clientData/>
  </xdr:twoCellAnchor>
  <xdr:twoCellAnchor editAs="oneCell">
    <xdr:from>
      <xdr:col>11</xdr:col>
      <xdr:colOff>1531619</xdr:colOff>
      <xdr:row>48</xdr:row>
      <xdr:rowOff>1</xdr:rowOff>
    </xdr:from>
    <xdr:to>
      <xdr:col>12</xdr:col>
      <xdr:colOff>1943267</xdr:colOff>
      <xdr:row>49</xdr:row>
      <xdr:rowOff>16</xdr:rowOff>
    </xdr:to>
    <xdr:pic>
      <xdr:nvPicPr>
        <xdr:cNvPr id="8" name="Picture 7" descr="Controls - FS Preparation||A329D58A1A9C4C15B668C4A7AF7D9E03|4|2">
          <a:hlinkClick xmlns:r="http://schemas.openxmlformats.org/officeDocument/2006/relationships" r:id="rId8" tooltip="Controls - FS Preparation"/>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7960339" y="10203181"/>
          <a:ext cx="1943268" cy="175275"/>
        </a:xfrm>
        <a:prstGeom prst="rect">
          <a:avLst/>
        </a:prstGeom>
        <a:solidFill>
          <a:scrgbClr r="0" g="0" b="0">
            <a:alpha val="0"/>
          </a:scrgbClr>
        </a:solidFill>
      </xdr:spPr>
    </xdr:pic>
    <xdr:clientData/>
  </xdr:twoCellAnchor>
  <xdr:twoCellAnchor editAs="oneCell">
    <xdr:from>
      <xdr:col>15</xdr:col>
      <xdr:colOff>1</xdr:colOff>
      <xdr:row>7</xdr:row>
      <xdr:rowOff>1</xdr:rowOff>
    </xdr:from>
    <xdr:to>
      <xdr:col>15</xdr:col>
      <xdr:colOff>929722</xdr:colOff>
      <xdr:row>8</xdr:row>
      <xdr:rowOff>7636</xdr:rowOff>
    </xdr:to>
    <xdr:pic>
      <xdr:nvPicPr>
        <xdr:cNvPr id="9" name="Picture 8" descr="Existence||5DDC8C441A1E4C05B16B940608972D07|4|1">
          <a:hlinkClick xmlns:r="http://schemas.openxmlformats.org/officeDocument/2006/relationships" r:id="rId9" tooltip="Existence"/>
        </xdr:cNvPr>
        <xdr:cNvPicPr>
          <a:picLocks/>
        </xdr:cNvPicPr>
      </xdr:nvPicPr>
      <xdr:blipFill>
        <a:blip xmlns:r="http://schemas.openxmlformats.org/officeDocument/2006/relationships" r:embed="rId10">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22021801" y="1569721"/>
          <a:ext cx="929721" cy="175275"/>
        </a:xfrm>
        <a:prstGeom prst="rect">
          <a:avLst/>
        </a:prstGeom>
        <a:solidFill>
          <a:scrgbClr r="0" g="0" b="0">
            <a:alpha val="0"/>
          </a:scrgbClr>
        </a:solidFill>
      </xdr:spPr>
    </xdr:pic>
    <xdr:clientData/>
  </xdr:twoCellAnchor>
  <xdr:twoCellAnchor editAs="oneCell">
    <xdr:from>
      <xdr:col>15</xdr:col>
      <xdr:colOff>1</xdr:colOff>
      <xdr:row>7</xdr:row>
      <xdr:rowOff>1</xdr:rowOff>
    </xdr:from>
    <xdr:to>
      <xdr:col>16</xdr:col>
      <xdr:colOff>2109</xdr:colOff>
      <xdr:row>8</xdr:row>
      <xdr:rowOff>7636</xdr:rowOff>
    </xdr:to>
    <xdr:pic>
      <xdr:nvPicPr>
        <xdr:cNvPr id="10" name="Picture 9" descr="Existence - Cash &amp; Investments||11657D5ABEF7467499C81906AABAA8D9|4|2">
          <a:hlinkClick xmlns:r="http://schemas.openxmlformats.org/officeDocument/2006/relationships" r:id="rId11" tooltip="Existence - Cash &amp; Investments"/>
        </xdr:cNvPr>
        <xdr:cNvPicPr>
          <a:picLocks/>
        </xdr:cNvPicPr>
      </xdr:nvPicPr>
      <xdr:blipFill>
        <a:blip xmlns:r="http://schemas.openxmlformats.org/officeDocument/2006/relationships" r:embed="rId1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22021801" y="1569721"/>
          <a:ext cx="2347163" cy="175275"/>
        </a:xfrm>
        <a:prstGeom prst="rect">
          <a:avLst/>
        </a:prstGeom>
        <a:solidFill>
          <a:scrgbClr r="0" g="0" b="0">
            <a:alpha val="0"/>
          </a:scrgbClr>
        </a:solidFill>
      </xdr:spPr>
    </xdr:pic>
    <xdr:clientData/>
  </xdr:twoCellAnchor>
  <xdr:twoCellAnchor editAs="oneCell">
    <xdr:from>
      <xdr:col>15</xdr:col>
      <xdr:colOff>1</xdr:colOff>
      <xdr:row>11</xdr:row>
      <xdr:rowOff>1</xdr:rowOff>
    </xdr:from>
    <xdr:to>
      <xdr:col>16</xdr:col>
      <xdr:colOff>2109</xdr:colOff>
      <xdr:row>11</xdr:row>
      <xdr:rowOff>175276</xdr:rowOff>
    </xdr:to>
    <xdr:pic>
      <xdr:nvPicPr>
        <xdr:cNvPr id="11" name="Picture 10" descr="Existence - Cash &amp; Investments||94F1B69D79934482AA454475AF652FD1|4|2">
          <a:hlinkClick xmlns:r="http://schemas.openxmlformats.org/officeDocument/2006/relationships" r:id="rId13" tooltip="Existence - Cash &amp; Investments"/>
        </xdr:cNvPr>
        <xdr:cNvPicPr>
          <a:picLocks/>
        </xdr:cNvPicPr>
      </xdr:nvPicPr>
      <xdr:blipFill>
        <a:blip xmlns:r="http://schemas.openxmlformats.org/officeDocument/2006/relationships" r:embed="rId1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22021801" y="2240281"/>
          <a:ext cx="2347163" cy="175275"/>
        </a:xfrm>
        <a:prstGeom prst="rect">
          <a:avLst/>
        </a:prstGeom>
        <a:solidFill>
          <a:scrgbClr r="0" g="0" b="0">
            <a:alpha val="0"/>
          </a:scrgbClr>
        </a:solidFill>
      </xdr:spPr>
    </xdr:pic>
    <xdr:clientData/>
  </xdr:twoCellAnchor>
  <xdr:twoCellAnchor editAs="oneCell">
    <xdr:from>
      <xdr:col>15</xdr:col>
      <xdr:colOff>0</xdr:colOff>
      <xdr:row>14</xdr:row>
      <xdr:rowOff>1</xdr:rowOff>
    </xdr:from>
    <xdr:to>
      <xdr:col>17</xdr:col>
      <xdr:colOff>23118</xdr:colOff>
      <xdr:row>15</xdr:row>
      <xdr:rowOff>7636</xdr:rowOff>
    </xdr:to>
    <xdr:pic>
      <xdr:nvPicPr>
        <xdr:cNvPr id="12" name="Picture 11" descr="Valuation - Capital &amp; Infrastructure Assets||2D9FB1828993480095451233D13B06A9|4|2">
          <a:hlinkClick xmlns:r="http://schemas.openxmlformats.org/officeDocument/2006/relationships" r:id="rId14" tooltip="Valuation - Capital &amp; Infrastructure Assets"/>
        </xdr:cNvPr>
        <xdr:cNvPicPr>
          <a:picLocks/>
        </xdr:cNvPicPr>
      </xdr:nvPicPr>
      <xdr:blipFill>
        <a:blip xmlns:r="http://schemas.openxmlformats.org/officeDocument/2006/relationships" r:embed="rId15">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22021800" y="2910841"/>
          <a:ext cx="2979678" cy="175275"/>
        </a:xfrm>
        <a:prstGeom prst="rect">
          <a:avLst/>
        </a:prstGeom>
        <a:solidFill>
          <a:scrgbClr r="0" g="0" b="0">
            <a:alpha val="0"/>
          </a:scrgbClr>
        </a:solidFill>
      </xdr:spPr>
    </xdr:pic>
    <xdr:clientData/>
  </xdr:twoCellAnchor>
  <xdr:twoCellAnchor editAs="oneCell">
    <xdr:from>
      <xdr:col>15</xdr:col>
      <xdr:colOff>1</xdr:colOff>
      <xdr:row>31</xdr:row>
      <xdr:rowOff>1</xdr:rowOff>
    </xdr:from>
    <xdr:to>
      <xdr:col>15</xdr:col>
      <xdr:colOff>2042338</xdr:colOff>
      <xdr:row>31</xdr:row>
      <xdr:rowOff>175276</xdr:rowOff>
    </xdr:to>
    <xdr:pic>
      <xdr:nvPicPr>
        <xdr:cNvPr id="13" name="Picture 12" descr="Occurrence - Ballpark Rent||E4869C19BACC42C7A60D6E5CADD6A4DC|4|2">
          <a:hlinkClick xmlns:r="http://schemas.openxmlformats.org/officeDocument/2006/relationships" r:id="rId16" tooltip="Occurrence - Ballpark Rent"/>
        </xdr:cNvPr>
        <xdr:cNvPicPr>
          <a:picLocks/>
        </xdr:cNvPicPr>
      </xdr:nvPicPr>
      <xdr:blipFill>
        <a:blip xmlns:r="http://schemas.openxmlformats.org/officeDocument/2006/relationships" r:embed="rId17">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22021801" y="7155181"/>
          <a:ext cx="2042337" cy="175275"/>
        </a:xfrm>
        <a:prstGeom prst="rect">
          <a:avLst/>
        </a:prstGeom>
        <a:solidFill>
          <a:scrgbClr r="0" g="0" b="0">
            <a:alpha val="0"/>
          </a:scrgbClr>
        </a:solidFill>
      </xdr:spPr>
    </xdr:pic>
    <xdr:clientData/>
  </xdr:twoCellAnchor>
  <xdr:twoCellAnchor editAs="oneCell">
    <xdr:from>
      <xdr:col>15</xdr:col>
      <xdr:colOff>1</xdr:colOff>
      <xdr:row>48</xdr:row>
      <xdr:rowOff>1</xdr:rowOff>
    </xdr:from>
    <xdr:to>
      <xdr:col>15</xdr:col>
      <xdr:colOff>2301440</xdr:colOff>
      <xdr:row>49</xdr:row>
      <xdr:rowOff>16</xdr:rowOff>
    </xdr:to>
    <xdr:pic>
      <xdr:nvPicPr>
        <xdr:cNvPr id="14" name="Picture 13" descr="Valuation - Capital Contribution||2CF45896D4BF47DFA5035DAEF638580F|4|2">
          <a:hlinkClick xmlns:r="http://schemas.openxmlformats.org/officeDocument/2006/relationships" r:id="rId18" tooltip="Valuation - Capital Contribution"/>
        </xdr:cNvPr>
        <xdr:cNvPicPr>
          <a:picLocks/>
        </xdr:cNvPicPr>
      </xdr:nvPicPr>
      <xdr:blipFill>
        <a:blip xmlns:r="http://schemas.openxmlformats.org/officeDocument/2006/relationships" r:embed="rId19">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22021801" y="10203181"/>
          <a:ext cx="2301439" cy="175275"/>
        </a:xfrm>
        <a:prstGeom prst="rect">
          <a:avLst/>
        </a:prstGeom>
        <a:solidFill>
          <a:scrgbClr r="0" g="0" b="0">
            <a:alpha val="0"/>
          </a:scrgbClr>
        </a:solidFill>
      </xdr:spPr>
    </xdr:pic>
    <xdr:clientData/>
  </xdr:twoCellAnchor>
  <xdr:twoCellAnchor editAs="oneCell">
    <xdr:from>
      <xdr:col>15</xdr:col>
      <xdr:colOff>0</xdr:colOff>
      <xdr:row>44</xdr:row>
      <xdr:rowOff>1</xdr:rowOff>
    </xdr:from>
    <xdr:to>
      <xdr:col>16</xdr:col>
      <xdr:colOff>396478</xdr:colOff>
      <xdr:row>45</xdr:row>
      <xdr:rowOff>7636</xdr:rowOff>
    </xdr:to>
    <xdr:pic>
      <xdr:nvPicPr>
        <xdr:cNvPr id="15" name="Picture 14" descr="Occurrence - Admission Tax Revenue||AFB6B12659C949BABE495DBBCB8EE5C4|4|2">
          <a:hlinkClick xmlns:r="http://schemas.openxmlformats.org/officeDocument/2006/relationships" r:id="rId20" tooltip="Occurrence - Admission Tax Revenue"/>
        </xdr:cNvPr>
        <xdr:cNvPicPr>
          <a:picLocks/>
        </xdr:cNvPicPr>
      </xdr:nvPicPr>
      <xdr:blipFill>
        <a:blip xmlns:r="http://schemas.openxmlformats.org/officeDocument/2006/relationships" r:embed="rId21">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22021800" y="9532621"/>
          <a:ext cx="2743438" cy="175275"/>
        </a:xfrm>
        <a:prstGeom prst="rect">
          <a:avLst/>
        </a:prstGeom>
        <a:solidFill>
          <a:scrgbClr r="0" g="0" b="0">
            <a:alpha val="0"/>
          </a:scrgbClr>
        </a:solidFill>
      </xdr:spPr>
    </xdr:pic>
    <xdr:clientData/>
  </xdr:twoCellAnchor>
  <xdr:twoCellAnchor editAs="oneCell">
    <xdr:from>
      <xdr:col>15</xdr:col>
      <xdr:colOff>0</xdr:colOff>
      <xdr:row>38</xdr:row>
      <xdr:rowOff>1</xdr:rowOff>
    </xdr:from>
    <xdr:to>
      <xdr:col>17</xdr:col>
      <xdr:colOff>23118</xdr:colOff>
      <xdr:row>39</xdr:row>
      <xdr:rowOff>7636</xdr:rowOff>
    </xdr:to>
    <xdr:pic>
      <xdr:nvPicPr>
        <xdr:cNvPr id="16" name="Picture 15" descr="Valuation - Capital &amp; Infrastructure Assets||B6CBB704D3A04E458EF36B4E5A411EE4|4|2">
          <a:hlinkClick xmlns:r="http://schemas.openxmlformats.org/officeDocument/2006/relationships" r:id="rId22" tooltip="Valuation - Capital &amp; Infrastructure Assets"/>
        </xdr:cNvPr>
        <xdr:cNvPicPr>
          <a:picLocks/>
        </xdr:cNvPicPr>
      </xdr:nvPicPr>
      <xdr:blipFill>
        <a:blip xmlns:r="http://schemas.openxmlformats.org/officeDocument/2006/relationships" r:embed="rId15">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22021800" y="8511541"/>
          <a:ext cx="2979678" cy="175275"/>
        </a:xfrm>
        <a:prstGeom prst="rect">
          <a:avLst/>
        </a:prstGeom>
        <a:solidFill>
          <a:scrgbClr r="0" g="0" b="0">
            <a:alpha val="0"/>
          </a:scrgbClr>
        </a:solid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P59"/>
  <sheetViews>
    <sheetView showGridLines="0" tabSelected="1" zoomScale="80" zoomScaleNormal="80" workbookViewId="0">
      <pane xSplit="2" ySplit="3" topLeftCell="I4" activePane="bottomRight" state="frozenSplit"/>
      <selection pane="topRight" activeCell="C1" sqref="C1"/>
      <selection pane="bottomLeft" activeCell="A4" sqref="A4"/>
      <selection pane="bottomRight" activeCell="J17" sqref="J17"/>
    </sheetView>
  </sheetViews>
  <sheetFormatPr defaultColWidth="8.90625" defaultRowHeight="12.5" x14ac:dyDescent="0.25"/>
  <cols>
    <col min="1" max="1" width="37.36328125" style="1" customWidth="1"/>
    <col min="2" max="2" width="15.08984375" style="1" bestFit="1" customWidth="1"/>
    <col min="3" max="3" width="14.08984375" style="1" bestFit="1" customWidth="1"/>
    <col min="4" max="4" width="15.36328125" style="1" customWidth="1"/>
    <col min="5" max="5" width="14" style="27" customWidth="1"/>
    <col min="6" max="6" width="15.36328125" style="1" hidden="1" customWidth="1"/>
    <col min="7" max="7" width="7.36328125" style="1" customWidth="1"/>
    <col min="8" max="9" width="43.08984375" style="1" customWidth="1"/>
    <col min="10" max="10" width="37.6328125" style="1" customWidth="1"/>
    <col min="11" max="11" width="12.453125" style="1" customWidth="1"/>
    <col min="12" max="12" width="22.36328125" style="37" customWidth="1"/>
    <col min="13" max="13" width="29.54296875" style="1" customWidth="1"/>
    <col min="14" max="14" width="13" style="1" customWidth="1"/>
    <col min="15" max="15" width="16.6328125" style="1" customWidth="1"/>
    <col min="16" max="16" width="34.1796875" style="1" customWidth="1"/>
    <col min="17" max="16384" width="8.90625" style="1"/>
  </cols>
  <sheetData>
    <row r="1" spans="1:16" ht="20" customHeight="1" x14ac:dyDescent="0.25">
      <c r="A1" s="82" t="s">
        <v>3</v>
      </c>
      <c r="B1" s="82"/>
      <c r="C1" s="82"/>
      <c r="D1" s="82"/>
      <c r="E1" s="82"/>
      <c r="F1" s="82"/>
      <c r="G1" s="82"/>
      <c r="H1" s="89" t="s">
        <v>26</v>
      </c>
      <c r="I1" s="81" t="s">
        <v>24</v>
      </c>
      <c r="J1" s="85" t="s">
        <v>17</v>
      </c>
      <c r="K1" s="81" t="s">
        <v>5</v>
      </c>
      <c r="L1" s="81" t="s">
        <v>4</v>
      </c>
      <c r="M1" s="81" t="s">
        <v>18</v>
      </c>
      <c r="N1" s="81" t="s">
        <v>6</v>
      </c>
      <c r="O1" s="81" t="s">
        <v>16</v>
      </c>
      <c r="P1" s="81" t="s">
        <v>7</v>
      </c>
    </row>
    <row r="2" spans="1:16" ht="20" customHeight="1" x14ac:dyDescent="0.25">
      <c r="A2" s="84" t="s">
        <v>10</v>
      </c>
      <c r="B2" s="84"/>
      <c r="C2" s="83" t="s">
        <v>2</v>
      </c>
      <c r="D2" s="83"/>
      <c r="E2" s="86" t="s">
        <v>25</v>
      </c>
      <c r="F2" s="87"/>
      <c r="G2" s="88"/>
      <c r="H2" s="90"/>
      <c r="I2" s="85"/>
      <c r="J2" s="85"/>
      <c r="K2" s="81"/>
      <c r="L2" s="81"/>
      <c r="M2" s="81"/>
      <c r="N2" s="81"/>
      <c r="O2" s="81"/>
      <c r="P2" s="81"/>
    </row>
    <row r="3" spans="1:16" ht="30" customHeight="1" x14ac:dyDescent="0.25">
      <c r="A3" s="84"/>
      <c r="B3" s="84"/>
      <c r="C3" s="2" t="s">
        <v>11</v>
      </c>
      <c r="D3" s="3" t="s">
        <v>12</v>
      </c>
      <c r="E3" s="2" t="s">
        <v>14</v>
      </c>
      <c r="F3" s="3" t="s">
        <v>15</v>
      </c>
      <c r="G3" s="2" t="s">
        <v>23</v>
      </c>
      <c r="H3" s="90"/>
      <c r="I3" s="85"/>
      <c r="J3" s="85"/>
      <c r="K3" s="81"/>
      <c r="L3" s="81"/>
      <c r="M3" s="81"/>
      <c r="N3" s="81"/>
      <c r="O3" s="81"/>
      <c r="P3" s="81"/>
    </row>
    <row r="4" spans="1:16" s="9" customFormat="1" ht="13" x14ac:dyDescent="0.25">
      <c r="A4" s="4"/>
      <c r="B4" s="5"/>
      <c r="C4" s="6"/>
      <c r="D4" s="6"/>
      <c r="E4" s="6"/>
      <c r="F4" s="7"/>
      <c r="G4" s="7"/>
      <c r="H4" s="16"/>
      <c r="I4" s="16"/>
      <c r="K4" s="8"/>
      <c r="L4" s="8"/>
      <c r="M4" s="8"/>
      <c r="N4" s="8"/>
      <c r="O4" s="8"/>
    </row>
    <row r="5" spans="1:16" s="9" customFormat="1" ht="14" x14ac:dyDescent="0.25">
      <c r="A5" s="10" t="s">
        <v>28</v>
      </c>
      <c r="B5" s="5"/>
      <c r="C5" s="11">
        <v>0.1</v>
      </c>
      <c r="D5" s="12" t="s">
        <v>1</v>
      </c>
      <c r="E5" s="13">
        <v>0.75</v>
      </c>
      <c r="F5" s="14">
        <f>E5*D6</f>
        <v>24842343.975000001</v>
      </c>
      <c r="G5" s="15" t="s">
        <v>21</v>
      </c>
      <c r="L5" s="8"/>
      <c r="M5" s="8"/>
      <c r="N5" s="8"/>
      <c r="O5" s="8"/>
    </row>
    <row r="6" spans="1:16" s="9" customFormat="1" ht="14" x14ac:dyDescent="0.25">
      <c r="A6" s="10"/>
      <c r="B6" s="5"/>
      <c r="D6" s="14">
        <f>C5*IF(D5="Assets",B17,IF(D5="Revenues",B34+B50,B41+B56))</f>
        <v>33123125.300000001</v>
      </c>
      <c r="E6" s="23">
        <f>SUM(E8:F16,E21:F25)/2</f>
        <v>24842343.974925004</v>
      </c>
      <c r="G6" s="17" t="str">
        <f>IF(ABS(F5-E6)&lt;10,"&lt; Check Figure: allocated tolerable misstatement","!! contact TAS because the formula is messed up !!")</f>
        <v>&lt; Check Figure: allocated tolerable misstatement</v>
      </c>
      <c r="I6" s="4"/>
      <c r="J6" s="4"/>
      <c r="K6" s="8"/>
      <c r="L6" s="8"/>
      <c r="M6" s="8"/>
      <c r="N6" s="8"/>
      <c r="O6" s="8"/>
      <c r="P6" s="4"/>
    </row>
    <row r="7" spans="1:16" ht="13" x14ac:dyDescent="0.25">
      <c r="A7" s="34" t="s">
        <v>27</v>
      </c>
      <c r="B7" s="18"/>
      <c r="C7" s="19"/>
      <c r="D7" s="20"/>
      <c r="E7" s="21"/>
      <c r="F7" s="22"/>
      <c r="G7" s="22"/>
      <c r="I7" s="19"/>
      <c r="J7" s="19"/>
      <c r="K7" s="18"/>
      <c r="L7" s="35"/>
      <c r="M7" s="18"/>
      <c r="N7" s="18"/>
      <c r="O7" s="18"/>
      <c r="P7" s="19"/>
    </row>
    <row r="8" spans="1:16" ht="13" x14ac:dyDescent="0.25">
      <c r="A8" s="48" t="s">
        <v>32</v>
      </c>
      <c r="B8" s="49">
        <v>11598836</v>
      </c>
      <c r="C8" s="50">
        <f>IF(D$6&lt;&gt;0, ROUND(B8/(D$6/C$5),3), 0)</f>
        <v>3.5000000000000003E-2</v>
      </c>
      <c r="D8" s="54" t="s">
        <v>54</v>
      </c>
      <c r="E8" s="52">
        <f t="shared" ref="E8:E16" si="0">IF(F$5=0,0,IF(F8="", B8/(B$17-SUMIF(F$8:F$16,"&lt;&gt;",B$8:B$16)+0.001)*($F$5-SUM(F$8:F$16)), " "))</f>
        <v>869912.69999737374</v>
      </c>
      <c r="F8" s="45"/>
      <c r="G8" s="53">
        <f>IF(B8=0, 0, SUM(E8:F8)/B8)</f>
        <v>7.4999999999773581E-2</v>
      </c>
      <c r="H8" s="33" t="s">
        <v>57</v>
      </c>
      <c r="I8" s="79" t="s">
        <v>73</v>
      </c>
      <c r="J8" s="80" t="s">
        <v>58</v>
      </c>
      <c r="K8" s="80" t="s">
        <v>59</v>
      </c>
      <c r="L8" s="80" t="s">
        <v>60</v>
      </c>
      <c r="M8" s="31"/>
      <c r="N8" s="80" t="s">
        <v>59</v>
      </c>
      <c r="O8" s="80" t="s">
        <v>59</v>
      </c>
      <c r="P8" s="31"/>
    </row>
    <row r="9" spans="1:16" x14ac:dyDescent="0.25">
      <c r="A9" s="48" t="s">
        <v>33</v>
      </c>
      <c r="B9" s="49">
        <v>35892</v>
      </c>
      <c r="C9" s="50">
        <f t="shared" ref="C9:C16" si="1">IF(D$6&lt;&gt;0, ROUND(B9/(D$6/C$5),3), 0)</f>
        <v>0</v>
      </c>
      <c r="D9" s="54" t="s">
        <v>55</v>
      </c>
      <c r="E9" s="52">
        <f t="shared" si="0"/>
        <v>2691.8999999918733</v>
      </c>
      <c r="F9" s="45"/>
      <c r="G9" s="53">
        <f t="shared" ref="G9:G16" si="2">IF(B9=0, 0, SUM(E9:F9)/B9)</f>
        <v>7.4999999999773581E-2</v>
      </c>
      <c r="H9" s="32"/>
      <c r="I9" s="30"/>
      <c r="J9" s="31"/>
      <c r="K9" s="31"/>
      <c r="L9" s="31"/>
      <c r="M9" s="31"/>
      <c r="N9" s="31"/>
      <c r="O9" s="31"/>
      <c r="P9" s="31"/>
    </row>
    <row r="10" spans="1:16" x14ac:dyDescent="0.25">
      <c r="A10" s="48" t="s">
        <v>34</v>
      </c>
      <c r="B10" s="49">
        <v>8048</v>
      </c>
      <c r="C10" s="50">
        <f t="shared" si="1"/>
        <v>0</v>
      </c>
      <c r="D10" s="54" t="s">
        <v>55</v>
      </c>
      <c r="E10" s="52">
        <f t="shared" si="0"/>
        <v>603.59999999817774</v>
      </c>
      <c r="F10" s="45"/>
      <c r="G10" s="53">
        <f t="shared" si="2"/>
        <v>7.4999999999773581E-2</v>
      </c>
      <c r="H10" s="32"/>
      <c r="I10" s="30"/>
      <c r="J10" s="31"/>
      <c r="K10" s="31"/>
      <c r="L10" s="31"/>
      <c r="M10" s="31"/>
      <c r="N10" s="31"/>
      <c r="O10" s="31"/>
      <c r="P10" s="31"/>
    </row>
    <row r="11" spans="1:16" x14ac:dyDescent="0.25">
      <c r="A11" s="48" t="s">
        <v>35</v>
      </c>
      <c r="B11" s="49">
        <v>21663</v>
      </c>
      <c r="C11" s="50">
        <f t="shared" si="1"/>
        <v>0</v>
      </c>
      <c r="D11" s="54" t="s">
        <v>55</v>
      </c>
      <c r="E11" s="52">
        <f t="shared" si="0"/>
        <v>1624.7249999950952</v>
      </c>
      <c r="F11" s="45"/>
      <c r="G11" s="53">
        <f t="shared" si="2"/>
        <v>7.4999999999773581E-2</v>
      </c>
      <c r="H11" s="32"/>
      <c r="I11" s="30"/>
      <c r="J11" s="31"/>
      <c r="K11" s="31"/>
      <c r="L11" s="31"/>
      <c r="M11" s="31"/>
      <c r="N11" s="31"/>
      <c r="O11" s="31"/>
      <c r="P11" s="31"/>
    </row>
    <row r="12" spans="1:16" ht="26" x14ac:dyDescent="0.25">
      <c r="A12" s="48" t="s">
        <v>36</v>
      </c>
      <c r="B12" s="49">
        <v>546340061</v>
      </c>
      <c r="C12" s="50">
        <f t="shared" si="1"/>
        <v>1.649</v>
      </c>
      <c r="D12" s="54" t="s">
        <v>54</v>
      </c>
      <c r="E12" s="52">
        <f t="shared" si="0"/>
        <v>40975504.574876294</v>
      </c>
      <c r="F12" s="45"/>
      <c r="G12" s="53">
        <f t="shared" si="2"/>
        <v>7.4999999999773567E-2</v>
      </c>
      <c r="H12" s="32"/>
      <c r="I12" s="79" t="s">
        <v>62</v>
      </c>
      <c r="J12" s="80" t="s">
        <v>58</v>
      </c>
      <c r="K12" s="80" t="s">
        <v>61</v>
      </c>
      <c r="L12" s="80" t="s">
        <v>60</v>
      </c>
      <c r="M12" s="31"/>
      <c r="N12" s="80" t="s">
        <v>59</v>
      </c>
      <c r="O12" s="80" t="s">
        <v>65</v>
      </c>
      <c r="P12" s="31"/>
    </row>
    <row r="13" spans="1:16" x14ac:dyDescent="0.25">
      <c r="A13" s="48" t="s">
        <v>37</v>
      </c>
      <c r="B13" s="49">
        <v>24873877</v>
      </c>
      <c r="C13" s="50">
        <f t="shared" si="1"/>
        <v>7.4999999999999997E-2</v>
      </c>
      <c r="D13" s="54" t="s">
        <v>55</v>
      </c>
      <c r="E13" s="52">
        <f t="shared" si="0"/>
        <v>1865540.774994368</v>
      </c>
      <c r="F13" s="45"/>
      <c r="G13" s="53">
        <f t="shared" si="2"/>
        <v>7.4999999999773581E-2</v>
      </c>
      <c r="H13" s="32"/>
      <c r="I13" s="30"/>
      <c r="J13" s="31"/>
      <c r="K13" s="31"/>
      <c r="L13" s="31"/>
      <c r="M13" s="31"/>
      <c r="N13" s="31"/>
      <c r="O13" s="31"/>
      <c r="P13" s="31"/>
    </row>
    <row r="14" spans="1:16" x14ac:dyDescent="0.25">
      <c r="A14" s="48" t="s">
        <v>38</v>
      </c>
      <c r="B14" s="49">
        <v>69427</v>
      </c>
      <c r="C14" s="50">
        <f t="shared" si="1"/>
        <v>0</v>
      </c>
      <c r="D14" s="54" t="s">
        <v>55</v>
      </c>
      <c r="E14" s="52">
        <f t="shared" si="0"/>
        <v>5207.0249999842808</v>
      </c>
      <c r="F14" s="45"/>
      <c r="G14" s="53">
        <f t="shared" si="2"/>
        <v>7.4999999999773581E-2</v>
      </c>
      <c r="H14" s="32"/>
      <c r="I14" s="30"/>
      <c r="J14" s="31"/>
      <c r="K14" s="31"/>
      <c r="L14" s="31"/>
      <c r="M14" s="31"/>
      <c r="N14" s="31"/>
      <c r="O14" s="31"/>
      <c r="P14" s="31"/>
    </row>
    <row r="15" spans="1:16" ht="13" x14ac:dyDescent="0.25">
      <c r="A15" s="48" t="s">
        <v>39</v>
      </c>
      <c r="B15" s="49">
        <v>-290140956</v>
      </c>
      <c r="C15" s="50">
        <f t="shared" si="1"/>
        <v>-0.876</v>
      </c>
      <c r="D15" s="54" t="s">
        <v>54</v>
      </c>
      <c r="E15" s="52">
        <f t="shared" si="0"/>
        <v>-21760571.699934304</v>
      </c>
      <c r="F15" s="45"/>
      <c r="G15" s="53">
        <f t="shared" si="2"/>
        <v>7.4999999999773567E-2</v>
      </c>
      <c r="H15" s="32"/>
      <c r="I15" s="79" t="s">
        <v>63</v>
      </c>
      <c r="J15" s="80" t="s">
        <v>64</v>
      </c>
      <c r="K15" s="80" t="s">
        <v>61</v>
      </c>
      <c r="L15" s="80" t="s">
        <v>48</v>
      </c>
      <c r="M15" s="31"/>
      <c r="N15" s="80" t="s">
        <v>59</v>
      </c>
      <c r="O15" s="80" t="s">
        <v>65</v>
      </c>
      <c r="P15" s="31"/>
    </row>
    <row r="16" spans="1:16" ht="50.5" thickBot="1" x14ac:dyDescent="0.3">
      <c r="A16" s="48" t="s">
        <v>40</v>
      </c>
      <c r="B16" s="49">
        <v>38424405</v>
      </c>
      <c r="C16" s="50">
        <f t="shared" si="1"/>
        <v>0.11600000000000001</v>
      </c>
      <c r="D16" s="54" t="s">
        <v>55</v>
      </c>
      <c r="E16" s="52">
        <f t="shared" si="0"/>
        <v>2881830.3749913001</v>
      </c>
      <c r="F16" s="45"/>
      <c r="G16" s="53">
        <f t="shared" si="2"/>
        <v>7.4999999999773581E-2</v>
      </c>
      <c r="H16" s="33" t="s">
        <v>56</v>
      </c>
      <c r="I16" s="30"/>
      <c r="J16" s="31"/>
      <c r="K16" s="31"/>
      <c r="L16" s="31"/>
      <c r="M16" s="31"/>
      <c r="N16" s="31"/>
      <c r="O16" s="31"/>
      <c r="P16" s="31"/>
    </row>
    <row r="17" spans="1:16" ht="13.5" thickBot="1" x14ac:dyDescent="0.3">
      <c r="A17" s="55" t="s">
        <v>0</v>
      </c>
      <c r="B17" s="56">
        <f>SUM(B8:B16)</f>
        <v>331231253</v>
      </c>
      <c r="C17" s="57"/>
      <c r="D17" s="57"/>
      <c r="E17" s="58"/>
      <c r="F17" s="59"/>
      <c r="G17" s="59"/>
      <c r="H17" s="31"/>
      <c r="I17" s="31"/>
      <c r="J17" s="31"/>
      <c r="K17" s="31"/>
      <c r="L17" s="31"/>
      <c r="M17" s="31"/>
      <c r="N17" s="31"/>
      <c r="O17" s="31"/>
      <c r="P17" s="31"/>
    </row>
    <row r="18" spans="1:16" ht="13" x14ac:dyDescent="0.25">
      <c r="A18" s="60"/>
      <c r="B18" s="61"/>
      <c r="C18" s="62"/>
      <c r="D18" s="57"/>
      <c r="E18" s="58"/>
      <c r="F18" s="59"/>
      <c r="G18" s="59"/>
      <c r="H18" s="36"/>
      <c r="I18" s="36"/>
      <c r="J18" s="36"/>
      <c r="K18" s="36"/>
      <c r="L18" s="36"/>
      <c r="M18" s="36"/>
      <c r="N18" s="36"/>
      <c r="O18" s="36"/>
      <c r="P18" s="36"/>
    </row>
    <row r="19" spans="1:16" ht="13" x14ac:dyDescent="0.25">
      <c r="A19" s="60"/>
      <c r="B19" s="61"/>
      <c r="C19" s="62"/>
      <c r="D19" s="57"/>
      <c r="E19" s="58"/>
      <c r="F19" s="59"/>
      <c r="G19" s="59"/>
      <c r="H19" s="36"/>
      <c r="I19" s="36"/>
      <c r="J19" s="36"/>
      <c r="K19" s="36"/>
      <c r="L19" s="36"/>
      <c r="M19" s="36"/>
      <c r="N19" s="36"/>
      <c r="O19" s="36"/>
      <c r="P19" s="36"/>
    </row>
    <row r="20" spans="1:16" ht="26" x14ac:dyDescent="0.25">
      <c r="A20" s="46" t="s">
        <v>29</v>
      </c>
      <c r="B20" s="47"/>
      <c r="C20" s="57"/>
      <c r="D20" s="57"/>
      <c r="E20" s="63"/>
      <c r="F20" s="59"/>
      <c r="G20" s="59"/>
      <c r="H20" s="36"/>
      <c r="I20" s="36"/>
      <c r="J20" s="36"/>
      <c r="K20" s="36"/>
      <c r="L20" s="36"/>
      <c r="M20" s="36"/>
      <c r="N20" s="36"/>
      <c r="O20" s="36"/>
      <c r="P20" s="36"/>
    </row>
    <row r="21" spans="1:16" x14ac:dyDescent="0.25">
      <c r="A21" s="48" t="s">
        <v>41</v>
      </c>
      <c r="B21" s="49">
        <v>9371226</v>
      </c>
      <c r="C21" s="50">
        <f>IF(D$6&lt;&gt;0, ROUND(B21/(D$6/C$5),3), 0)</f>
        <v>2.8000000000000001E-2</v>
      </c>
      <c r="D21" s="54" t="s">
        <v>55</v>
      </c>
      <c r="E21" s="52">
        <f>IF(OR(F$5=0,B$26=0),0,IF(F21="",B21/(B$26-SUMIF(F$21:F$25,"&lt;&gt;",B$21:B$25)+0.001)*($F$5-SUM(F$21:F$25)), " "))</f>
        <v>702841.94999787817</v>
      </c>
      <c r="F21" s="45"/>
      <c r="G21" s="53">
        <f t="shared" ref="G21:G25" si="3">IF(B21=0, 0, SUM(E21:F21)/B21)</f>
        <v>7.4999999999773581E-2</v>
      </c>
      <c r="H21" s="32"/>
      <c r="I21" s="30"/>
      <c r="J21" s="31"/>
      <c r="K21" s="31"/>
      <c r="L21" s="31"/>
      <c r="M21" s="31"/>
      <c r="N21" s="31"/>
      <c r="O21" s="31"/>
      <c r="P21" s="31"/>
    </row>
    <row r="22" spans="1:16" x14ac:dyDescent="0.25">
      <c r="A22" s="48" t="s">
        <v>42</v>
      </c>
      <c r="B22" s="49">
        <v>18109</v>
      </c>
      <c r="C22" s="50">
        <f t="shared" ref="C22:C25" si="4">IF(D$6&lt;&gt;0, ROUND(B22/(D$6/C$5),3), 0)</f>
        <v>0</v>
      </c>
      <c r="D22" s="54" t="s">
        <v>55</v>
      </c>
      <c r="E22" s="52">
        <f>IF(OR(F$5=0,B$26=0),0,IF(F22="",B22/(B$26-SUMIF(F$21:F$25,"&lt;&gt;",B$21:B$25)+0.001)*($F$5-SUM(F$21:F$25)), " "))</f>
        <v>1358.1749999958997</v>
      </c>
      <c r="F22" s="45"/>
      <c r="G22" s="53">
        <f t="shared" si="3"/>
        <v>7.4999999999773581E-2</v>
      </c>
      <c r="H22" s="32"/>
      <c r="I22" s="30"/>
      <c r="J22" s="31"/>
      <c r="K22" s="31"/>
      <c r="L22" s="31"/>
      <c r="M22" s="31"/>
      <c r="N22" s="31"/>
      <c r="O22" s="31"/>
      <c r="P22" s="31"/>
    </row>
    <row r="23" spans="1:16" ht="50" x14ac:dyDescent="0.25">
      <c r="A23" s="48" t="s">
        <v>43</v>
      </c>
      <c r="B23" s="49">
        <v>312796787</v>
      </c>
      <c r="C23" s="50">
        <f t="shared" si="4"/>
        <v>0.94399999999999995</v>
      </c>
      <c r="D23" s="54" t="s">
        <v>55</v>
      </c>
      <c r="E23" s="52">
        <f>IF(OR(F$5=0,B$26=0),0,IF(F23="",B23/(B$26-SUMIF(F$21:F$25,"&lt;&gt;",B$21:B$25)+0.001)*($F$5-SUM(F$21:F$25)), " "))</f>
        <v>23459759.024929177</v>
      </c>
      <c r="F23" s="45"/>
      <c r="G23" s="53">
        <f t="shared" si="3"/>
        <v>7.4999999999773581E-2</v>
      </c>
      <c r="H23" s="33" t="s">
        <v>66</v>
      </c>
      <c r="I23" s="30"/>
      <c r="J23" s="31"/>
      <c r="K23" s="31"/>
      <c r="L23" s="31"/>
      <c r="M23" s="31"/>
      <c r="N23" s="31"/>
      <c r="O23" s="31"/>
      <c r="P23" s="31"/>
    </row>
    <row r="24" spans="1:16" x14ac:dyDescent="0.25">
      <c r="A24" s="48" t="s">
        <v>44</v>
      </c>
      <c r="B24" s="49">
        <v>3024790</v>
      </c>
      <c r="C24" s="50">
        <f t="shared" si="4"/>
        <v>8.9999999999999993E-3</v>
      </c>
      <c r="D24" s="54" t="s">
        <v>55</v>
      </c>
      <c r="E24" s="52">
        <f>IF(OR(F$5=0,B$26=0),0,IF(F24="",B24/(B$26-SUMIF(F$21:F$25,"&lt;&gt;",B$21:B$25)+0.001)*($F$5-SUM(F$21:F$25)), " "))</f>
        <v>226859.24999931513</v>
      </c>
      <c r="F24" s="45"/>
      <c r="G24" s="53">
        <f t="shared" si="3"/>
        <v>7.4999999999773581E-2</v>
      </c>
      <c r="H24" s="32"/>
      <c r="I24" s="30"/>
      <c r="J24" s="31"/>
      <c r="K24" s="31"/>
      <c r="L24" s="31"/>
      <c r="M24" s="31"/>
      <c r="N24" s="31"/>
      <c r="O24" s="31"/>
      <c r="P24" s="31"/>
    </row>
    <row r="25" spans="1:16" ht="13" thickBot="1" x14ac:dyDescent="0.3">
      <c r="A25" s="48" t="s">
        <v>45</v>
      </c>
      <c r="B25" s="49">
        <v>6020341</v>
      </c>
      <c r="C25" s="50">
        <f t="shared" si="4"/>
        <v>1.7999999999999999E-2</v>
      </c>
      <c r="D25" s="54" t="s">
        <v>55</v>
      </c>
      <c r="E25" s="52">
        <f>IF(OR(F$5=0,B$26=0),0,IF(F25="",B25/(B$26-SUMIF(F$21:F$25,"&lt;&gt;",B$21:B$25)+0.001)*($F$5-SUM(F$21:F$25)), " "))</f>
        <v>451525.5749986369</v>
      </c>
      <c r="F25" s="45"/>
      <c r="G25" s="53">
        <f t="shared" si="3"/>
        <v>7.4999999999773581E-2</v>
      </c>
      <c r="H25" s="32"/>
      <c r="I25" s="30"/>
      <c r="J25" s="31"/>
      <c r="K25" s="31"/>
      <c r="L25" s="31"/>
      <c r="M25" s="31"/>
      <c r="N25" s="31"/>
      <c r="O25" s="31"/>
      <c r="P25" s="31"/>
    </row>
    <row r="26" spans="1:16" ht="13.5" thickBot="1" x14ac:dyDescent="0.3">
      <c r="A26" s="55" t="s">
        <v>0</v>
      </c>
      <c r="B26" s="56">
        <f>SUM(B21:B25)</f>
        <v>331231253</v>
      </c>
      <c r="C26" s="57"/>
      <c r="D26" s="57"/>
      <c r="E26" s="58"/>
      <c r="F26" s="59"/>
      <c r="G26" s="59"/>
      <c r="H26" s="36"/>
      <c r="I26" s="36"/>
      <c r="J26" s="36"/>
      <c r="K26" s="36"/>
      <c r="L26" s="36"/>
      <c r="M26" s="36"/>
      <c r="N26" s="36"/>
      <c r="O26" s="36"/>
      <c r="P26" s="36"/>
    </row>
    <row r="27" spans="1:16" ht="13" x14ac:dyDescent="0.25">
      <c r="A27" s="60" t="s">
        <v>13</v>
      </c>
      <c r="B27" s="64" t="str">
        <f>IF(ABS(B17-B26)&lt;10,"OK","Assets do not equal Liabilities + Equity - verify that input is correct")</f>
        <v>OK</v>
      </c>
      <c r="C27" s="62"/>
      <c r="D27" s="57"/>
      <c r="E27" s="58"/>
      <c r="F27" s="59"/>
      <c r="G27" s="59"/>
      <c r="H27" s="39"/>
      <c r="I27" s="38"/>
      <c r="J27" s="36"/>
      <c r="K27" s="36"/>
      <c r="L27" s="36"/>
      <c r="M27" s="36"/>
      <c r="N27" s="36"/>
      <c r="O27" s="36"/>
      <c r="P27" s="36"/>
    </row>
    <row r="28" spans="1:16" s="9" customFormat="1" ht="13" x14ac:dyDescent="0.25">
      <c r="A28" s="39"/>
      <c r="B28" s="65"/>
      <c r="C28" s="7"/>
      <c r="D28" s="7"/>
      <c r="E28" s="7"/>
      <c r="F28" s="7"/>
      <c r="G28" s="7"/>
      <c r="H28" s="39"/>
      <c r="I28" s="38"/>
      <c r="J28" s="38"/>
      <c r="K28" s="36"/>
      <c r="L28" s="36"/>
      <c r="M28" s="36"/>
      <c r="N28" s="36"/>
      <c r="O28" s="36"/>
      <c r="P28" s="36"/>
    </row>
    <row r="29" spans="1:16" s="9" customFormat="1" ht="28" x14ac:dyDescent="0.25">
      <c r="A29" s="40" t="s">
        <v>30</v>
      </c>
      <c r="B29" s="65"/>
      <c r="C29" s="41">
        <v>0.1</v>
      </c>
      <c r="D29" s="42" t="s">
        <v>22</v>
      </c>
      <c r="E29" s="43">
        <v>0.75</v>
      </c>
      <c r="F29" s="44">
        <f>E29*D30</f>
        <v>1131967.5750000002</v>
      </c>
      <c r="G29" s="15" t="s">
        <v>21</v>
      </c>
      <c r="H29" s="39"/>
      <c r="I29" s="38"/>
      <c r="J29" s="38"/>
      <c r="K29" s="38"/>
      <c r="L29" s="36"/>
      <c r="M29" s="36"/>
      <c r="N29" s="36"/>
      <c r="O29" s="36"/>
      <c r="P29" s="38"/>
    </row>
    <row r="30" spans="1:16" s="9" customFormat="1" ht="14" x14ac:dyDescent="0.25">
      <c r="A30" s="40"/>
      <c r="B30" s="65"/>
      <c r="C30" s="39"/>
      <c r="D30" s="44">
        <f>C29*IF(D29="Assets",B17,IF(D29="Revenues",B34+B50,B41+B56))</f>
        <v>1509290.1</v>
      </c>
      <c r="E30" s="45">
        <f>SUM(E32:F33,E38:F40,E45:F49,E54:F55)/(IF(AND(SUM(E32:F33,E45:F49)&gt;0,SUM(E38:F40,E54:F55)&gt;0),2,1))</f>
        <v>1131967.5749123325</v>
      </c>
      <c r="F30" s="39"/>
      <c r="G30" s="17" t="str">
        <f>IF(ABS(F29-E30)&lt;10,"&lt; Check Figure: allocated tolerable misstatement","!! contact TAS because the formula is messed up !!")</f>
        <v>&lt; Check Figure: allocated tolerable misstatement</v>
      </c>
      <c r="H30" s="39"/>
      <c r="I30" s="38"/>
      <c r="J30" s="38"/>
      <c r="K30" s="36"/>
      <c r="L30" s="36"/>
      <c r="M30" s="36"/>
      <c r="N30" s="36"/>
      <c r="O30" s="36"/>
      <c r="P30" s="38"/>
    </row>
    <row r="31" spans="1:16" ht="13" x14ac:dyDescent="0.25">
      <c r="A31" s="66" t="s">
        <v>9</v>
      </c>
      <c r="B31" s="67"/>
      <c r="C31" s="57"/>
      <c r="D31" s="57"/>
      <c r="E31" s="68"/>
      <c r="F31" s="69"/>
      <c r="G31" s="69"/>
      <c r="H31" s="36"/>
      <c r="I31" s="36"/>
      <c r="J31" s="36"/>
      <c r="K31" s="36"/>
      <c r="L31" s="36"/>
      <c r="M31" s="36"/>
      <c r="N31" s="36"/>
      <c r="O31" s="36"/>
      <c r="P31" s="36"/>
    </row>
    <row r="32" spans="1:16" ht="26" x14ac:dyDescent="0.25">
      <c r="A32" s="48" t="s">
        <v>46</v>
      </c>
      <c r="B32" s="49">
        <v>1554934</v>
      </c>
      <c r="C32" s="50">
        <f>IF(D$30&lt;&gt;0, ROUND(B32/(D$30/C$29),3), 0)</f>
        <v>0.10299999999999999</v>
      </c>
      <c r="D32" s="54" t="s">
        <v>54</v>
      </c>
      <c r="E32" s="52">
        <f>IF(OR(F$29=0, B$34=0), 0, IF(F32="",B32/(B$34+B$50-SUMIF(F$32:F$33,"&lt;&gt;",B$32:B$33)-SUMIF(F$45:F$49,"&lt;&gt;",B$45:B$49)+0.001)*($F$29-SUM(F$32:F$33)-SUM(F$45:F$49)), " "))</f>
        <v>156014.48883367857</v>
      </c>
      <c r="F32" s="45"/>
      <c r="G32" s="53">
        <f t="shared" ref="G32:G33" si="5">IF(B32=0, 0, SUM(E32:F32)/B32)</f>
        <v>0.10033511958300388</v>
      </c>
      <c r="H32" s="33" t="s">
        <v>67</v>
      </c>
      <c r="I32" s="30" t="s">
        <v>68</v>
      </c>
      <c r="J32" s="31" t="s">
        <v>69</v>
      </c>
      <c r="K32" s="31" t="s">
        <v>61</v>
      </c>
      <c r="L32" s="31" t="s">
        <v>70</v>
      </c>
      <c r="M32" s="31"/>
      <c r="N32" s="31" t="s">
        <v>59</v>
      </c>
      <c r="O32" s="31" t="s">
        <v>65</v>
      </c>
      <c r="P32" s="31"/>
    </row>
    <row r="33" spans="1:16" ht="14" customHeight="1" thickBot="1" x14ac:dyDescent="0.3">
      <c r="A33" s="48"/>
      <c r="B33" s="49"/>
      <c r="C33" s="50">
        <f t="shared" ref="C33" si="6">IF(D$30&lt;&gt;0, ROUND(B33/(D$30/C$29),3), 0)</f>
        <v>0</v>
      </c>
      <c r="D33" s="51"/>
      <c r="E33" s="52">
        <f>IF(OR(F$29=0, B$34=0), 0, IF(F33="",B33/(B$34+B$50-SUMIF(F$32:F$33,"&lt;&gt;",B$32:B$33)-SUMIF(F$45:F$49,"&lt;&gt;",B$45:B$49)+0.001)*($F$29-SUM(F$32:F$33)-SUM(F$45:F$49)), " "))</f>
        <v>0</v>
      </c>
      <c r="F33" s="45"/>
      <c r="G33" s="53">
        <f t="shared" si="5"/>
        <v>0</v>
      </c>
      <c r="H33" s="32"/>
      <c r="I33" s="30"/>
      <c r="J33" s="31"/>
      <c r="K33" s="31"/>
      <c r="L33" s="31"/>
      <c r="M33" s="31"/>
      <c r="N33" s="31"/>
      <c r="O33" s="31"/>
      <c r="P33" s="31"/>
    </row>
    <row r="34" spans="1:16" ht="13.5" thickBot="1" x14ac:dyDescent="0.3">
      <c r="A34" s="55" t="s">
        <v>0</v>
      </c>
      <c r="B34" s="56">
        <f>SUM(B32:B33)</f>
        <v>1554934</v>
      </c>
      <c r="C34" s="57"/>
      <c r="D34" s="57"/>
      <c r="E34" s="58"/>
      <c r="F34" s="70"/>
      <c r="G34" s="71"/>
      <c r="H34" s="38"/>
      <c r="I34" s="38"/>
      <c r="J34" s="38"/>
      <c r="K34" s="36"/>
      <c r="L34" s="36"/>
      <c r="M34" s="36"/>
      <c r="N34" s="36"/>
      <c r="O34" s="36"/>
      <c r="P34" s="36"/>
    </row>
    <row r="35" spans="1:16" ht="13" x14ac:dyDescent="0.25">
      <c r="A35" s="60"/>
      <c r="B35" s="61"/>
      <c r="C35" s="62"/>
      <c r="D35" s="57"/>
      <c r="E35" s="58"/>
      <c r="F35" s="71"/>
      <c r="G35" s="71"/>
      <c r="H35" s="38"/>
      <c r="I35" s="38"/>
      <c r="J35" s="38"/>
      <c r="K35" s="36"/>
      <c r="L35" s="36"/>
      <c r="M35" s="36"/>
      <c r="N35" s="36"/>
      <c r="O35" s="36"/>
      <c r="P35" s="36"/>
    </row>
    <row r="36" spans="1:16" ht="13" x14ac:dyDescent="0.25">
      <c r="A36" s="55"/>
      <c r="B36" s="72"/>
      <c r="C36" s="62"/>
      <c r="D36" s="57"/>
      <c r="E36" s="58"/>
      <c r="F36" s="71"/>
      <c r="G36" s="71"/>
      <c r="H36" s="38"/>
      <c r="I36" s="38"/>
      <c r="J36" s="38"/>
      <c r="K36" s="36"/>
      <c r="L36" s="36"/>
      <c r="M36" s="36"/>
      <c r="N36" s="36"/>
      <c r="O36" s="36"/>
      <c r="P36" s="36"/>
    </row>
    <row r="37" spans="1:16" ht="13" x14ac:dyDescent="0.25">
      <c r="A37" s="66" t="s">
        <v>8</v>
      </c>
      <c r="B37" s="67"/>
      <c r="C37" s="57"/>
      <c r="D37" s="57"/>
      <c r="E37" s="73"/>
      <c r="F37" s="74"/>
      <c r="G37" s="71"/>
      <c r="H37" s="38"/>
      <c r="I37" s="38"/>
      <c r="J37" s="38"/>
      <c r="K37" s="36"/>
      <c r="L37" s="36"/>
      <c r="M37" s="36"/>
      <c r="N37" s="36"/>
      <c r="O37" s="36"/>
      <c r="P37" s="36"/>
    </row>
    <row r="38" spans="1:16" x14ac:dyDescent="0.25">
      <c r="A38" s="48" t="s">
        <v>47</v>
      </c>
      <c r="B38" s="49">
        <v>1011959</v>
      </c>
      <c r="C38" s="50">
        <f>IF(D$30&lt;&gt;0, ROUND(B38/(D$30/C$29),3), 0)</f>
        <v>6.7000000000000004E-2</v>
      </c>
      <c r="D38" s="54" t="s">
        <v>55</v>
      </c>
      <c r="E38" s="52">
        <f>IF(OR(F$29=0, B$41=0), 0, IF(F38="",B38/(B$41+B$56-SUMIF(F$38:F$40,"&lt;&gt;",B$38:B$40)-SUMIF(F$54:F$55,"&lt;&gt;",B$54:B$55)+0.001)*($F$29-SUM(F$38:F$40)-SUM(F$54:F$55)), " "))</f>
        <v>75896.92499497137</v>
      </c>
      <c r="F38" s="45"/>
      <c r="G38" s="53">
        <f t="shared" ref="G38:G40" si="7">IF(B38=0, 0, SUM(E38:F38)/B38)</f>
        <v>7.4999999995030792E-2</v>
      </c>
      <c r="H38" s="32"/>
      <c r="I38" s="30"/>
      <c r="J38" s="31"/>
      <c r="K38" s="31"/>
      <c r="L38" s="31"/>
      <c r="M38" s="31"/>
      <c r="N38" s="31"/>
      <c r="O38" s="31"/>
      <c r="P38" s="31"/>
    </row>
    <row r="39" spans="1:16" ht="13" x14ac:dyDescent="0.25">
      <c r="A39" s="48" t="s">
        <v>48</v>
      </c>
      <c r="B39" s="49">
        <v>14080942</v>
      </c>
      <c r="C39" s="50">
        <f t="shared" ref="C39:C40" si="8">IF(D$30&lt;&gt;0, ROUND(B39/(D$30/C$29),3), 0)</f>
        <v>0.93300000000000005</v>
      </c>
      <c r="D39" s="54" t="s">
        <v>54</v>
      </c>
      <c r="E39" s="52">
        <f>IF(OR(F$29=0, B$41=0), 0, IF(F39="",B39/(B$41+B$56-SUMIF(F$38:F$40,"&lt;&gt;",B$38:B$40)-SUMIF(F$54:F$55,"&lt;&gt;",B$54:B$55)+0.001)*($F$29-SUM(F$38:F$40)-SUM(F$54:F$55)), " "))</f>
        <v>1056070.6499300287</v>
      </c>
      <c r="F39" s="45"/>
      <c r="G39" s="53">
        <f t="shared" si="7"/>
        <v>7.4999999995030778E-2</v>
      </c>
      <c r="H39" s="32"/>
      <c r="I39" s="30" t="s">
        <v>63</v>
      </c>
      <c r="J39" s="31" t="s">
        <v>64</v>
      </c>
      <c r="K39" s="31" t="s">
        <v>61</v>
      </c>
      <c r="L39" s="31" t="s">
        <v>48</v>
      </c>
      <c r="M39" s="31"/>
      <c r="N39" s="31" t="s">
        <v>59</v>
      </c>
      <c r="O39" s="31" t="s">
        <v>65</v>
      </c>
      <c r="P39" s="31"/>
    </row>
    <row r="40" spans="1:16" ht="14" customHeight="1" thickBot="1" x14ac:dyDescent="0.3">
      <c r="A40" s="48"/>
      <c r="B40" s="49"/>
      <c r="C40" s="50">
        <f t="shared" si="8"/>
        <v>0</v>
      </c>
      <c r="D40" s="51"/>
      <c r="E40" s="52">
        <f>IF(OR(F$29=0, B$41=0), 0, IF(F40="",B40/(B$41+B$56-SUMIF(F$38:F$40,"&lt;&gt;",B$38:B$40)-SUMIF(F$54:F$55,"&lt;&gt;",B$54:B$55)+0.001)*($F$29-SUM(F$38:F$40)-SUM(F$54:F$55)), " "))</f>
        <v>0</v>
      </c>
      <c r="F40" s="45"/>
      <c r="G40" s="53">
        <f t="shared" si="7"/>
        <v>0</v>
      </c>
      <c r="H40" s="32"/>
      <c r="I40" s="30"/>
      <c r="J40" s="31"/>
      <c r="K40" s="31"/>
      <c r="L40" s="31"/>
      <c r="M40" s="31"/>
      <c r="N40" s="31"/>
      <c r="O40" s="31"/>
      <c r="P40" s="31"/>
    </row>
    <row r="41" spans="1:16" ht="13.5" thickBot="1" x14ac:dyDescent="0.3">
      <c r="A41" s="55" t="s">
        <v>0</v>
      </c>
      <c r="B41" s="56">
        <f>SUM(B38:B40)</f>
        <v>15092901</v>
      </c>
      <c r="C41" s="36"/>
      <c r="D41" s="36"/>
      <c r="E41" s="75"/>
      <c r="F41" s="70"/>
      <c r="G41" s="71"/>
      <c r="H41" s="38"/>
      <c r="I41" s="38"/>
      <c r="J41" s="38"/>
      <c r="K41" s="36"/>
      <c r="L41" s="36"/>
      <c r="M41" s="36"/>
      <c r="N41" s="36"/>
      <c r="O41" s="36"/>
      <c r="P41" s="36"/>
    </row>
    <row r="42" spans="1:16" ht="13" x14ac:dyDescent="0.25">
      <c r="A42" s="60"/>
      <c r="B42" s="61"/>
      <c r="C42" s="62"/>
      <c r="D42" s="36"/>
      <c r="E42" s="75"/>
      <c r="F42" s="71"/>
      <c r="G42" s="71"/>
      <c r="H42" s="38"/>
      <c r="I42" s="38"/>
      <c r="J42" s="38"/>
      <c r="K42" s="36"/>
      <c r="L42" s="36"/>
      <c r="M42" s="36"/>
      <c r="N42" s="36"/>
      <c r="O42" s="36"/>
      <c r="P42" s="36"/>
    </row>
    <row r="43" spans="1:16" ht="13" x14ac:dyDescent="0.25">
      <c r="A43" s="60"/>
      <c r="B43" s="61"/>
      <c r="C43" s="62"/>
      <c r="D43" s="36"/>
      <c r="E43" s="75"/>
      <c r="F43" s="71"/>
      <c r="G43" s="71"/>
      <c r="H43" s="38"/>
      <c r="I43" s="38"/>
      <c r="J43" s="38"/>
      <c r="K43" s="36"/>
      <c r="L43" s="36"/>
      <c r="M43" s="36"/>
      <c r="N43" s="36"/>
      <c r="O43" s="36"/>
      <c r="P43" s="36"/>
    </row>
    <row r="44" spans="1:16" ht="13" x14ac:dyDescent="0.25">
      <c r="A44" s="66" t="s">
        <v>20</v>
      </c>
      <c r="B44" s="67"/>
      <c r="C44" s="57"/>
      <c r="D44" s="57"/>
      <c r="E44" s="59"/>
      <c r="F44" s="74"/>
      <c r="G44" s="71"/>
      <c r="H44" s="38"/>
      <c r="I44" s="38"/>
      <c r="J44" s="38"/>
      <c r="K44" s="36"/>
      <c r="L44" s="36"/>
      <c r="M44" s="36"/>
      <c r="N44" s="36"/>
      <c r="O44" s="36"/>
      <c r="P44" s="36"/>
    </row>
    <row r="45" spans="1:16" ht="13" x14ac:dyDescent="0.25">
      <c r="A45" s="48" t="s">
        <v>49</v>
      </c>
      <c r="B45" s="49">
        <v>5958602</v>
      </c>
      <c r="C45" s="50">
        <f>IF(D$30&lt;&gt;0, ROUND(B45/(D$30/C$29),3), 0)</f>
        <v>0.39500000000000002</v>
      </c>
      <c r="D45" s="54" t="s">
        <v>54</v>
      </c>
      <c r="E45" s="52">
        <f>IF(OR(F$29=0, B$50=0), 0, IF(F45="",B45/(B$34+B$50-SUMIF(F$32:F$33,"&lt;&gt;",B$32:B$33)-SUMIF(F$45:F$49,"&lt;&gt;",B$45:B$49)+0.001)*($F$29-SUM(F$32:F$33)-SUM(F$45:F$49)), " "))</f>
        <v>597857.04421752621</v>
      </c>
      <c r="F45" s="45"/>
      <c r="G45" s="53">
        <f t="shared" ref="G45:G49" si="9">IF(B45=0, 0, SUM(E45:F45)/B45)</f>
        <v>0.1003351195830039</v>
      </c>
      <c r="H45" s="32"/>
      <c r="I45" s="30" t="s">
        <v>71</v>
      </c>
      <c r="J45" s="31" t="s">
        <v>69</v>
      </c>
      <c r="K45" s="31" t="s">
        <v>61</v>
      </c>
      <c r="L45" s="31" t="s">
        <v>49</v>
      </c>
      <c r="M45" s="31"/>
      <c r="N45" s="31" t="s">
        <v>59</v>
      </c>
      <c r="O45" s="31" t="s">
        <v>65</v>
      </c>
      <c r="P45" s="31"/>
    </row>
    <row r="46" spans="1:16" x14ac:dyDescent="0.25">
      <c r="A46" s="48" t="s">
        <v>50</v>
      </c>
      <c r="B46" s="49">
        <v>283140</v>
      </c>
      <c r="C46" s="50">
        <f t="shared" ref="C46:C49" si="10">IF(D$30&lt;&gt;0, ROUND(B46/(D$30/C$29),3), 0)</f>
        <v>1.9E-2</v>
      </c>
      <c r="D46" s="54" t="s">
        <v>55</v>
      </c>
      <c r="E46" s="52">
        <f>IF(OR(F$29=0, B$50=0), 0, IF(F46="",B46/(B$34+B$50-SUMIF(F$32:F$33,"&lt;&gt;",B$32:B$33)-SUMIF(F$45:F$49,"&lt;&gt;",B$45:B$49)+0.001)*($F$29-SUM(F$32:F$33)-SUM(F$45:F$49)), " "))</f>
        <v>28408.885758731722</v>
      </c>
      <c r="F46" s="45"/>
      <c r="G46" s="53">
        <f t="shared" si="9"/>
        <v>0.1003351195830039</v>
      </c>
      <c r="H46" s="32"/>
      <c r="I46" s="30"/>
      <c r="J46" s="31"/>
      <c r="K46" s="31"/>
      <c r="L46" s="31"/>
      <c r="M46" s="31"/>
      <c r="N46" s="31"/>
      <c r="O46" s="31"/>
      <c r="P46" s="31"/>
    </row>
    <row r="47" spans="1:16" x14ac:dyDescent="0.25">
      <c r="A47" s="48" t="s">
        <v>51</v>
      </c>
      <c r="B47" s="49">
        <v>87759</v>
      </c>
      <c r="C47" s="50">
        <f t="shared" si="10"/>
        <v>6.0000000000000001E-3</v>
      </c>
      <c r="D47" s="54" t="s">
        <v>55</v>
      </c>
      <c r="E47" s="52">
        <f>IF(OR(F$29=0, B$50=0), 0, IF(F47="",B47/(B$34+B$50-SUMIF(F$32:F$33,"&lt;&gt;",B$32:B$33)-SUMIF(F$45:F$49,"&lt;&gt;",B$45:B$49)+0.001)*($F$29-SUM(F$32:F$33)-SUM(F$45:F$49)), " "))</f>
        <v>8805.3097594848387</v>
      </c>
      <c r="F47" s="45"/>
      <c r="G47" s="53">
        <f t="shared" si="9"/>
        <v>0.1003351195830039</v>
      </c>
      <c r="H47" s="32"/>
      <c r="I47" s="30"/>
      <c r="J47" s="31"/>
      <c r="K47" s="31"/>
      <c r="L47" s="31"/>
      <c r="M47" s="31"/>
      <c r="N47" s="31"/>
      <c r="O47" s="31"/>
      <c r="P47" s="31"/>
    </row>
    <row r="48" spans="1:16" x14ac:dyDescent="0.25">
      <c r="A48" s="48" t="s">
        <v>52</v>
      </c>
      <c r="B48" s="49">
        <v>29433</v>
      </c>
      <c r="C48" s="50">
        <f t="shared" si="10"/>
        <v>2E-3</v>
      </c>
      <c r="D48" s="54" t="s">
        <v>55</v>
      </c>
      <c r="E48" s="52">
        <f>IF(OR(F$29=0, B$50=0), 0, IF(F48="",B48/(B$34+B$50-SUMIF(F$32:F$33,"&lt;&gt;",B$32:B$33)-SUMIF(F$45:F$49,"&lt;&gt;",B$45:B$49)+0.001)*($F$29-SUM(F$32:F$33)-SUM(F$45:F$49)), " "))</f>
        <v>2953.1635746865541</v>
      </c>
      <c r="F48" s="45"/>
      <c r="G48" s="53">
        <f t="shared" si="9"/>
        <v>0.10033511958300391</v>
      </c>
      <c r="H48" s="32"/>
      <c r="I48" s="30"/>
      <c r="J48" s="31"/>
      <c r="K48" s="31"/>
      <c r="L48" s="31"/>
      <c r="M48" s="31"/>
      <c r="N48" s="31"/>
      <c r="O48" s="31"/>
      <c r="P48" s="31"/>
    </row>
    <row r="49" spans="1:16" ht="13.5" thickBot="1" x14ac:dyDescent="0.3">
      <c r="A49" s="48" t="s">
        <v>53</v>
      </c>
      <c r="B49" s="49">
        <v>3368000</v>
      </c>
      <c r="C49" s="50">
        <f t="shared" si="10"/>
        <v>0.223</v>
      </c>
      <c r="D49" s="54" t="s">
        <v>54</v>
      </c>
      <c r="E49" s="52">
        <f>IF(OR(F$29=0, B$50=0), 0, IF(F49="",B49/(B$34+B$50-SUMIF(F$32:F$33,"&lt;&gt;",B$32:B$33)-SUMIF(F$45:F$49,"&lt;&gt;",B$45:B$49)+0.001)*($F$29-SUM(F$32:F$33)-SUM(F$45:F$49)), " "))</f>
        <v>337928.68275555712</v>
      </c>
      <c r="F49" s="45"/>
      <c r="G49" s="53">
        <f t="shared" si="9"/>
        <v>0.1003351195830039</v>
      </c>
      <c r="H49" s="32"/>
      <c r="I49" s="30" t="s">
        <v>63</v>
      </c>
      <c r="J49" s="31" t="s">
        <v>64</v>
      </c>
      <c r="K49" s="31" t="s">
        <v>59</v>
      </c>
      <c r="L49" s="31" t="s">
        <v>72</v>
      </c>
      <c r="M49" s="31"/>
      <c r="N49" s="31" t="s">
        <v>59</v>
      </c>
      <c r="O49" s="31" t="s">
        <v>59</v>
      </c>
      <c r="P49" s="31"/>
    </row>
    <row r="50" spans="1:16" ht="13.5" thickBot="1" x14ac:dyDescent="0.3">
      <c r="A50" s="55" t="s">
        <v>0</v>
      </c>
      <c r="B50" s="56">
        <f>SUM(B45:B49)</f>
        <v>9726934</v>
      </c>
      <c r="C50" s="36"/>
      <c r="D50" s="36"/>
      <c r="E50" s="75"/>
      <c r="F50" s="36"/>
      <c r="G50" s="36"/>
      <c r="H50" s="37"/>
      <c r="I50" s="36"/>
      <c r="J50" s="36"/>
      <c r="K50" s="36"/>
      <c r="L50" s="36"/>
      <c r="M50" s="36"/>
      <c r="N50" s="36"/>
      <c r="O50" s="36"/>
      <c r="P50" s="36"/>
    </row>
    <row r="51" spans="1:16" ht="13" x14ac:dyDescent="0.25">
      <c r="A51" s="60"/>
      <c r="B51" s="61"/>
      <c r="C51" s="62"/>
      <c r="D51" s="37"/>
      <c r="E51" s="76"/>
      <c r="F51" s="37"/>
      <c r="G51" s="37"/>
      <c r="H51" s="38"/>
      <c r="I51" s="38"/>
      <c r="J51" s="38"/>
      <c r="K51" s="36"/>
      <c r="L51" s="36"/>
      <c r="M51" s="36"/>
      <c r="N51" s="36"/>
      <c r="O51" s="36"/>
      <c r="P51" s="36"/>
    </row>
    <row r="52" spans="1:16" ht="13" x14ac:dyDescent="0.25">
      <c r="A52" s="60"/>
      <c r="B52" s="61"/>
      <c r="C52" s="62"/>
      <c r="D52" s="36"/>
      <c r="E52" s="75"/>
      <c r="F52" s="71"/>
      <c r="G52" s="71"/>
      <c r="H52" s="38"/>
      <c r="I52" s="38"/>
      <c r="J52" s="38"/>
      <c r="K52" s="36"/>
      <c r="L52" s="36"/>
      <c r="M52" s="36"/>
      <c r="N52" s="36"/>
      <c r="O52" s="36"/>
      <c r="P52" s="36"/>
    </row>
    <row r="53" spans="1:16" ht="13" x14ac:dyDescent="0.25">
      <c r="A53" s="66" t="s">
        <v>19</v>
      </c>
      <c r="B53" s="67"/>
      <c r="C53" s="57"/>
      <c r="D53" s="57"/>
      <c r="E53" s="77"/>
      <c r="F53" s="74"/>
      <c r="G53" s="71"/>
      <c r="H53" s="38"/>
      <c r="I53" s="38"/>
      <c r="J53" s="38"/>
      <c r="K53" s="36"/>
      <c r="L53" s="36"/>
      <c r="M53" s="36"/>
      <c r="N53" s="36"/>
      <c r="O53" s="36"/>
      <c r="P53" s="36"/>
    </row>
    <row r="54" spans="1:16" x14ac:dyDescent="0.25">
      <c r="A54" s="48"/>
      <c r="B54" s="78"/>
      <c r="C54" s="50">
        <f>IF(D$30&lt;&gt;0, ROUND(B54/(D$30/C$29),3), 0)</f>
        <v>0</v>
      </c>
      <c r="D54" s="51"/>
      <c r="E54" s="52">
        <f>IF(OR(F$29=0, B$56=0), 0, IF(F54="",B54/(B$41+B$56-SUMIF(F$38:F$40,"&lt;&gt;",B$38:B$40)-SUMIF(F$54:F$55,"&lt;&gt;",B$54:B$55)+0.001)*($F$29-SUM(F$38:F$40)-SUM(F$54:F$55)), " "))</f>
        <v>0</v>
      </c>
      <c r="F54" s="45"/>
      <c r="G54" s="53">
        <f t="shared" ref="G54:G55" si="11">IF(B54=0, 0, SUM(E54:F54)/B54)</f>
        <v>0</v>
      </c>
      <c r="H54" s="32"/>
      <c r="I54" s="30"/>
      <c r="J54" s="31"/>
      <c r="K54" s="31"/>
      <c r="L54" s="31"/>
      <c r="M54" s="31"/>
      <c r="N54" s="31"/>
      <c r="O54" s="31"/>
      <c r="P54" s="31"/>
    </row>
    <row r="55" spans="1:16" ht="14" customHeight="1" thickBot="1" x14ac:dyDescent="0.3">
      <c r="A55" s="48"/>
      <c r="B55" s="78"/>
      <c r="C55" s="50">
        <f t="shared" ref="C55" si="12">IF(D$30&lt;&gt;0, ROUND(B55/(D$30/C$29),3), 0)</f>
        <v>0</v>
      </c>
      <c r="D55" s="51"/>
      <c r="E55" s="52">
        <f>IF(OR(F$29=0, B$56=0), 0, IF(F55="",B55/(B$41+B$56-SUMIF(F$38:F$40,"&lt;&gt;",B$38:B$40)-SUMIF(F$54:F$55,"&lt;&gt;",B$54:B$55)+0.001)*($F$29-SUM(F$38:F$40)-SUM(F$54:F$55)), " "))</f>
        <v>0</v>
      </c>
      <c r="F55" s="45"/>
      <c r="G55" s="53">
        <f t="shared" si="11"/>
        <v>0</v>
      </c>
      <c r="H55" s="32"/>
      <c r="I55" s="30"/>
      <c r="J55" s="31"/>
      <c r="K55" s="31"/>
      <c r="L55" s="31"/>
      <c r="M55" s="31"/>
      <c r="N55" s="31"/>
      <c r="O55" s="31"/>
      <c r="P55" s="31"/>
    </row>
    <row r="56" spans="1:16" ht="13.5" thickBot="1" x14ac:dyDescent="0.3">
      <c r="A56" s="24" t="s">
        <v>0</v>
      </c>
      <c r="B56" s="25">
        <f>SUM(B54:B55)</f>
        <v>0</v>
      </c>
      <c r="C56" s="19"/>
      <c r="D56" s="19"/>
      <c r="E56" s="26"/>
      <c r="F56" s="19"/>
      <c r="G56" s="19"/>
      <c r="I56" s="19"/>
      <c r="J56" s="19"/>
      <c r="K56" s="19"/>
      <c r="L56" s="36"/>
      <c r="M56" s="19"/>
      <c r="N56" s="19"/>
      <c r="O56" s="19"/>
      <c r="P56" s="19"/>
    </row>
    <row r="57" spans="1:16" x14ac:dyDescent="0.25">
      <c r="I57" s="19"/>
      <c r="J57" s="19"/>
      <c r="K57" s="19"/>
      <c r="L57" s="36"/>
      <c r="M57" s="19"/>
      <c r="N57" s="19"/>
      <c r="O57" s="19"/>
      <c r="P57" s="19"/>
    </row>
    <row r="58" spans="1:16" ht="13" x14ac:dyDescent="0.25">
      <c r="A58" s="29" t="s">
        <v>31</v>
      </c>
      <c r="B58" s="28">
        <f>B34+B50-B41-B56</f>
        <v>-3811033</v>
      </c>
      <c r="I58" s="19"/>
      <c r="J58" s="19"/>
      <c r="K58" s="19"/>
      <c r="L58" s="36"/>
      <c r="M58" s="19"/>
      <c r="N58" s="19"/>
      <c r="O58" s="19"/>
      <c r="P58" s="19"/>
    </row>
    <row r="59" spans="1:16" x14ac:dyDescent="0.25">
      <c r="I59" s="19"/>
      <c r="J59" s="19"/>
      <c r="K59" s="19"/>
      <c r="L59" s="36"/>
      <c r="M59" s="19"/>
      <c r="N59" s="19"/>
      <c r="O59" s="19"/>
      <c r="P59" s="19"/>
    </row>
  </sheetData>
  <sheetProtection formatColumns="0" formatRows="0"/>
  <protectedRanges>
    <protectedRange sqref="K26:K28 H26:J26 J27 K30:K49 H31:J49 L26:P49 H51:P55 H8:P25" name="Range1_1_2"/>
    <protectedRange sqref="C5" name="Range1_1_1_2"/>
    <protectedRange sqref="C29" name="Range1_1_1_1_2"/>
    <protectedRange sqref="D34:D37 D41:D44 D17:D20 D31 D26:D28 D52:D53" name="Range2_1_3_3"/>
    <protectedRange sqref="F31 F17:F20 F26:F28" name="Range2_1_3_1_2"/>
    <protectedRange sqref="D8:D16" name="Range2_1_4_1_1"/>
    <protectedRange sqref="D21:D25" name="Range2_1_4_1_1_1"/>
    <protectedRange sqref="D32:D33" name="Range2_1_4_1_1_2"/>
    <protectedRange sqref="D38:D40" name="Range2_1_4_1_1_3"/>
    <protectedRange sqref="D45:D49 D54:D55" name="Range2_1_4_1_1_4"/>
    <protectedRange sqref="D30" name="Range2_1_1_1_1_1"/>
    <protectedRange sqref="D6" name="Range2_1_1_1_1_1_1"/>
    <protectedRange sqref="G5:G6 G29:G30" name="Range2_1"/>
    <protectedRange sqref="E31 E17:E20 E34:E37 E41:E44 E26:E28 E52:E53" name="Range2_1_3_1_1_1"/>
    <protectedRange sqref="E54:E55 E38:E40 E21:E25 E32:E33 E45:E49 E8:E16" name="Range2_2_2_1"/>
    <protectedRange sqref="G26:G28 G31 G17:G20" name="Range2_1_3_1_2_1"/>
    <protectedRange sqref="B54:B55" name="Range6_1"/>
  </protectedRanges>
  <mergeCells count="13">
    <mergeCell ref="O1:O3"/>
    <mergeCell ref="N1:N3"/>
    <mergeCell ref="P1:P3"/>
    <mergeCell ref="A1:G1"/>
    <mergeCell ref="C2:D2"/>
    <mergeCell ref="A2:B3"/>
    <mergeCell ref="J1:J3"/>
    <mergeCell ref="K1:K3"/>
    <mergeCell ref="L1:L3"/>
    <mergeCell ref="M1:M3"/>
    <mergeCell ref="E2:G2"/>
    <mergeCell ref="I1:I3"/>
    <mergeCell ref="H1:H3"/>
  </mergeCells>
  <phoneticPr fontId="0" type="noConversion"/>
  <conditionalFormatting sqref="C42 C18 B27:C27 C35 C51">
    <cfRule type="cellIs" dxfId="27" priority="18" stopIfTrue="1" operator="notEqual">
      <formula>"OK"</formula>
    </cfRule>
  </conditionalFormatting>
  <conditionalFormatting sqref="C36 C19 C43 C52">
    <cfRule type="cellIs" dxfId="26" priority="19" stopIfTrue="1" operator="notEqual">
      <formula>0</formula>
    </cfRule>
  </conditionalFormatting>
  <conditionalFormatting sqref="E30 C5 F5 D5:E6 C29 E29:F29 D29:D30">
    <cfRule type="cellIs" dxfId="25" priority="20" stopIfTrue="1" operator="equal">
      <formula>""</formula>
    </cfRule>
  </conditionalFormatting>
  <conditionalFormatting sqref="E21:E25 E32:E33 E38:E40 E45:E49 E54:E55 E8:E16">
    <cfRule type="cellIs" dxfId="24" priority="25" stopIfTrue="1" operator="equal">
      <formula>""</formula>
    </cfRule>
    <cfRule type="expression" dxfId="23" priority="26" stopIfTrue="1">
      <formula>IF($D8="Yes", TRUE, FALSE)</formula>
    </cfRule>
  </conditionalFormatting>
  <conditionalFormatting sqref="J17:P17">
    <cfRule type="expression" dxfId="22" priority="27" stopIfTrue="1">
      <formula>OR(ABS(SUM($B17:$P17))&gt;0)</formula>
    </cfRule>
  </conditionalFormatting>
  <conditionalFormatting sqref="I21:P25 I32:P33 I38:P40 I45:P49 I54:P55 I8:P16">
    <cfRule type="expression" dxfId="21" priority="30" stopIfTrue="1">
      <formula>IF($D8="yes", TRUE, FALSE)</formula>
    </cfRule>
  </conditionalFormatting>
  <conditionalFormatting sqref="F21:F25 F32:F33 F38:F40 F45:F49 F54:F55 F8:F16">
    <cfRule type="expression" dxfId="20" priority="31" stopIfTrue="1">
      <formula>IF(AND($B8&gt;=0,$F8&lt;0), TRUE, FALSE)</formula>
    </cfRule>
    <cfRule type="expression" dxfId="19" priority="32" stopIfTrue="1">
      <formula>IF(AND($B8&lt;0,$F8&gt;0), TRUE, FALSE)</formula>
    </cfRule>
    <cfRule type="expression" dxfId="18" priority="33" stopIfTrue="1">
      <formula>IF($D8="Yes", TRUE, FALSE)</formula>
    </cfRule>
  </conditionalFormatting>
  <conditionalFormatting sqref="E6">
    <cfRule type="expression" dxfId="17" priority="34" stopIfTrue="1">
      <formula>IF(ABS($E$6-$F$5)&gt;10, TRUE, FALSE)</formula>
    </cfRule>
  </conditionalFormatting>
  <conditionalFormatting sqref="E30">
    <cfRule type="expression" dxfId="16" priority="35" stopIfTrue="1">
      <formula>IF(ABS($F$29-$E$30)&gt;10, TRUE, FALSE)</formula>
    </cfRule>
  </conditionalFormatting>
  <conditionalFormatting sqref="A21:B25 A32:B33 A38:B40 A45:B49 A54:A55 A8:B16">
    <cfRule type="expression" dxfId="15" priority="36" stopIfTrue="1">
      <formula>IF($D8="yes", TRUE, FALSE)</formula>
    </cfRule>
  </conditionalFormatting>
  <conditionalFormatting sqref="G21:I25 G32:I33 G38:I40 G45:I49 G54:I55 G8:I16">
    <cfRule type="expression" dxfId="14" priority="37" stopIfTrue="1">
      <formula>IF($D8="Yes", TRUE, FALSE)</formula>
    </cfRule>
  </conditionalFormatting>
  <conditionalFormatting sqref="G6:I6 G30:I30">
    <cfRule type="cellIs" dxfId="13" priority="38" stopIfTrue="1" operator="equal">
      <formula>"!! contact TAS because the formula is messed up !!"</formula>
    </cfRule>
  </conditionalFormatting>
  <conditionalFormatting sqref="C32:C33 C38:C40 C45:C49 C54:C55">
    <cfRule type="expression" dxfId="12" priority="69" stopIfTrue="1">
      <formula>ABS($C32)&gt;=$C$29</formula>
    </cfRule>
  </conditionalFormatting>
  <conditionalFormatting sqref="I17">
    <cfRule type="expression" dxfId="11" priority="8" stopIfTrue="1">
      <formula>OR(ABS(SUM($B17:$P17))&gt;0)</formula>
    </cfRule>
  </conditionalFormatting>
  <conditionalFormatting sqref="H17">
    <cfRule type="expression" dxfId="10" priority="5" stopIfTrue="1">
      <formula>OR(ABS(SUM($B17:$P17))&gt;0)</formula>
    </cfRule>
  </conditionalFormatting>
  <conditionalFormatting sqref="H8:H16 H21:H25">
    <cfRule type="expression" dxfId="9" priority="4" stopIfTrue="1">
      <formula>IF(AND(ABS($B8)&gt;$D$6, $D8="no"), TRUE, FALSE)</formula>
    </cfRule>
  </conditionalFormatting>
  <conditionalFormatting sqref="D21:D25 D32:D33 D38:D40 D45:D49 D54:D55 D8:D16">
    <cfRule type="cellIs" dxfId="8" priority="16" stopIfTrue="1" operator="equal">
      <formula>"yes"</formula>
    </cfRule>
    <cfRule type="expression" dxfId="7" priority="17" stopIfTrue="1">
      <formula>ABS($B8)&gt;0</formula>
    </cfRule>
  </conditionalFormatting>
  <conditionalFormatting sqref="C8:C16 C21:C25">
    <cfRule type="expression" dxfId="6" priority="67" stopIfTrue="1">
      <formula>ABS($C8)&gt;=$C$5</formula>
    </cfRule>
  </conditionalFormatting>
  <conditionalFormatting sqref="C8:C16">
    <cfRule type="cellIs" dxfId="5" priority="10" stopIfTrue="1" operator="equal">
      <formula>""</formula>
    </cfRule>
    <cfRule type="cellIs" dxfId="4" priority="11" stopIfTrue="1" operator="equal">
      <formula>0</formula>
    </cfRule>
    <cfRule type="expression" dxfId="3" priority="12" stopIfTrue="1">
      <formula>IF(AND($D$6&gt;0,ABS($B8)&gt;=$D$6),TRUE, FALSE)</formula>
    </cfRule>
  </conditionalFormatting>
  <conditionalFormatting sqref="C21:C25 C45:C49 C8:C16 C32:C33 C38:C40 C54:C55">
    <cfRule type="cellIs" dxfId="2" priority="65" stopIfTrue="1" operator="equal">
      <formula>""</formula>
    </cfRule>
    <cfRule type="cellIs" dxfId="1" priority="66" stopIfTrue="1" operator="equal">
      <formula>0</formula>
    </cfRule>
  </conditionalFormatting>
  <conditionalFormatting sqref="H32:H33 H38:H40 H45:H49 H54:H55">
    <cfRule type="expression" dxfId="0" priority="1">
      <formula>IF(AND(ABS($B32)&gt;$D$30,$D32="no"), TRUE, FALSE)</formula>
    </cfRule>
  </conditionalFormatting>
  <dataValidations count="3">
    <dataValidation type="list" allowBlank="1" showDropDown="1" showInputMessage="1" showErrorMessage="1" errorTitle="Invalid input" error="Enter &quot;YES&quot; if the balance is material or &quot;NO&quot; if not." sqref="D21:D25 D45:D49 D8:D16 D32:D33 D38:D40 D54:D55">
      <formula1>"YES, Yes, YEs, yEs, yES, yeS, yes, NO, No, nO, no"</formula1>
    </dataValidation>
    <dataValidation type="list" allowBlank="1" showInputMessage="1" showErrorMessage="1" sqref="D29 D5">
      <formula1>"Assets, Revenues, Expenses"</formula1>
    </dataValidation>
    <dataValidation type="decimal" operator="greaterThanOrEqual" allowBlank="1" showInputMessage="1" showErrorMessage="1" errorTitle="Enter as a positive amount" error="Although Non-Operating Expenses may be shown as negative numbers on the statements, please enter them as positive amounts in this section.  This allows for accurate calculations in other tabs." sqref="B54:B55">
      <formula1>0</formula1>
    </dataValidation>
  </dataValidations>
  <printOptions gridLinesSet="0"/>
  <pageMargins left="0.32" right="0.31" top="0.98" bottom="0.16" header="0.49" footer="0.16"/>
  <pageSetup scale="67" fitToHeight="2" orientation="portrait" r:id="rId1"/>
  <headerFooter alignWithMargins="0"/>
  <rowBreaks count="1" manualBreakCount="1">
    <brk id="36" max="5"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16</vt:i4>
      </vt:variant>
    </vt:vector>
  </HeadingPairs>
  <TitlesOfParts>
    <vt:vector size="17" baseType="lpstr">
      <vt:lpstr>Proprietary</vt:lpstr>
      <vt:lpstr>Proprietary!Print_Area</vt:lpstr>
      <vt:lpstr>TMB1198580840</vt:lpstr>
      <vt:lpstr>TMB1562166816</vt:lpstr>
      <vt:lpstr>TMB15770120</vt:lpstr>
      <vt:lpstr>TMB1804405142</vt:lpstr>
      <vt:lpstr>TMB1998075989</vt:lpstr>
      <vt:lpstr>TMB2118186474</vt:lpstr>
      <vt:lpstr>TMB367290736</vt:lpstr>
      <vt:lpstr>TMB485720091</vt:lpstr>
      <vt:lpstr>TMB51511436</vt:lpstr>
      <vt:lpstr>TMB515616228</vt:lpstr>
      <vt:lpstr>TMB628734930</vt:lpstr>
      <vt:lpstr>TMB63893634</vt:lpstr>
      <vt:lpstr>TMB758973181</vt:lpstr>
      <vt:lpstr>TMB764807561</vt:lpstr>
      <vt:lpstr>TMB862211992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Financial Audit Summary - Proprietary</dc:title>
  <dc:subject>Financial Audit Summary - Proprietary</dc:subject>
  <dc:creator>WA State Auditor's Office</dc:creator>
  <dc:description>Financial Audit Summary spreadsheet for use on GAAP entities that include ONLY business-type funds (for example, Ports or Housing Authorities).</dc:description>
  <cp:lastModifiedBy>Du, Eileen (SAO)</cp:lastModifiedBy>
  <cp:lastPrinted>2006-11-29T19:00:09Z</cp:lastPrinted>
  <dcterms:created xsi:type="dcterms:W3CDTF">2002-09-11T21:07:40Z</dcterms:created>
  <dcterms:modified xsi:type="dcterms:W3CDTF">2022-11-23T20:37:55Z</dcterms:modified>
</cp:coreProperties>
</file>

<file path=docProps/custom.xml><?xml version="1.0" encoding="utf-8"?>
<op:Properties xmlns:vt="http://schemas.openxmlformats.org/officeDocument/2006/docPropsVTypes" xmlns:op="http://schemas.openxmlformats.org/officeDocument/2006/custom-properties">
  <op:property fmtid="{D5CDD505-2E9C-101B-9397-08002B2CF9AE}" pid="2" name="NativeLinkConverted">
    <vt:bool>true</vt:bool>
  </op:property>
</op:Properties>
</file>