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ulliv~1\appdata\local\temp\tm_temp\TM_2\"/>
    </mc:Choice>
  </mc:AlternateContent>
  <bookViews>
    <workbookView xWindow="120" yWindow="12" windowWidth="18960" windowHeight="11328" tabRatio="685"/>
  </bookViews>
  <sheets>
    <sheet name="Summary 2015-2017" sheetId="28" r:id="rId1"/>
    <sheet name="2017 Vendor Comparison" sheetId="23" r:id="rId2"/>
    <sheet name="2016 VendorComparison" sheetId="26" r:id="rId3"/>
    <sheet name="2015 Vendor Comparison" sheetId="24" r:id="rId4"/>
    <sheet name="TowerLTD" sheetId="27" r:id="rId5"/>
  </sheets>
  <definedNames>
    <definedName name="_xlnm._FilterDatabase" localSheetId="3" hidden="1">'2015 Vendor Comparison'!$A$9:$N$9</definedName>
    <definedName name="_xlnm._FilterDatabase" localSheetId="1" hidden="1">'2017 Vendor Comparison'!$A$8:$N$8</definedName>
    <definedName name="TMB1005494094">#REF!</definedName>
    <definedName name="TMB108407013">TowerLTD!$I$2</definedName>
    <definedName name="TMB1335929412">#REF!</definedName>
    <definedName name="TMB1412821847">'Summary 2015-2017'!$H$15</definedName>
    <definedName name="TMB1760732328">'Summary 2015-2017'!$H$15</definedName>
    <definedName name="TMB1934158442">'Summary 2015-2017'!$H$13</definedName>
    <definedName name="TMB2076214178">'Summary 2015-2017'!$L$2</definedName>
    <definedName name="TMB313302655">'2015 Vendor Comparison'!$J$24</definedName>
    <definedName name="TMB444737085">'2017 Vendor Comparison'!$I$11</definedName>
    <definedName name="TMB648930088">'Summary 2015-2017'!$H$10</definedName>
    <definedName name="TMB791658276">'Summary 2015-2017'!$H$14</definedName>
    <definedName name="TMB866078591">'Summary 2015-2017'!$H$6</definedName>
    <definedName name="TMB902710047">TowerLTD!$H$9</definedName>
    <definedName name="TMP1144860022">'Summary 2015-2017'!$L$2</definedName>
    <definedName name="TMP1590095172">#REF!</definedName>
  </definedNames>
  <calcPr calcId="162913"/>
</workbook>
</file>

<file path=xl/calcChain.xml><?xml version="1.0" encoding="utf-8"?>
<calcChain xmlns="http://schemas.openxmlformats.org/spreadsheetml/2006/main">
  <c r="J2" i="28" l="1"/>
  <c r="F23" i="28"/>
  <c r="B7" i="26" l="1"/>
  <c r="B4" i="23" l="1"/>
  <c r="B6" i="26"/>
  <c r="B4" i="26"/>
  <c r="D31" i="28" l="1"/>
  <c r="B6" i="24"/>
  <c r="E23" i="24"/>
  <c r="C13" i="26" l="1"/>
  <c r="B5" i="26" s="1"/>
  <c r="J26" i="28"/>
  <c r="J24" i="28" l="1"/>
  <c r="J25" i="28"/>
  <c r="J23" i="28"/>
  <c r="J27" i="28" s="1"/>
  <c r="J17" i="28"/>
  <c r="F31" i="23"/>
  <c r="F43" i="23"/>
  <c r="B5" i="23" s="1"/>
  <c r="J19" i="28" l="1"/>
  <c r="J3" i="28" s="1"/>
  <c r="C15" i="26"/>
  <c r="B19" i="26" l="1"/>
  <c r="K13" i="27" l="1"/>
  <c r="K14" i="27"/>
  <c r="K21" i="27" s="1"/>
  <c r="K15" i="27"/>
  <c r="K16" i="27"/>
  <c r="K17" i="27"/>
  <c r="K18" i="27"/>
  <c r="K19" i="27"/>
  <c r="K20" i="27"/>
  <c r="K11" i="27"/>
  <c r="I21" i="27"/>
  <c r="B7" i="27" s="1"/>
  <c r="H21" i="27"/>
  <c r="G21" i="27"/>
  <c r="B6" i="27" s="1"/>
  <c r="D21" i="27"/>
  <c r="B5" i="27" s="1"/>
  <c r="B8" i="27" l="1"/>
  <c r="C46" i="26"/>
  <c r="C41" i="26"/>
  <c r="C38" i="26"/>
  <c r="C36" i="26"/>
  <c r="C34" i="26"/>
  <c r="C30" i="26"/>
  <c r="C26" i="26"/>
  <c r="C18" i="26"/>
  <c r="B11" i="26"/>
  <c r="F16" i="24" l="1"/>
  <c r="F21" i="24"/>
  <c r="F22" i="24"/>
  <c r="E23" i="23" l="1"/>
  <c r="F24" i="24" l="1"/>
  <c r="B5" i="24"/>
  <c r="F20" i="24"/>
  <c r="B4" i="24" s="1"/>
  <c r="E12" i="24" l="1"/>
  <c r="F39" i="23" l="1"/>
  <c r="F35" i="23"/>
  <c r="F33" i="23"/>
  <c r="F27" i="23"/>
  <c r="F21" i="23"/>
  <c r="F19" i="23"/>
  <c r="F17" i="23"/>
  <c r="F13" i="23"/>
  <c r="F11" i="23"/>
  <c r="F41" i="23"/>
  <c r="E37" i="23" l="1"/>
  <c r="F37" i="23" s="1"/>
  <c r="E15" i="23"/>
  <c r="F15" i="23" s="1"/>
  <c r="E9" i="23"/>
  <c r="F9" i="23" s="1"/>
</calcChain>
</file>

<file path=xl/comments1.xml><?xml version="1.0" encoding="utf-8"?>
<comments xmlns="http://schemas.openxmlformats.org/spreadsheetml/2006/main">
  <authors>
    <author>Sullivan (SAO)</author>
  </authors>
  <commentList>
    <comment ref="D14" authorId="0" shapeId="0">
      <text>
        <r>
          <rPr>
            <b/>
            <sz val="9"/>
            <color indexed="81"/>
            <rFont val="Tahoma"/>
            <charset val="1"/>
          </rPr>
          <t xml:space="preserve">Sullivan (SAO):
Note: </t>
        </r>
        <r>
          <rPr>
            <sz val="9"/>
            <color indexed="81"/>
            <rFont val="Tahoma"/>
            <family val="2"/>
          </rPr>
          <t>Invoice amount provided from vendor records showed $3,154.29. But the vendor invoice submitted by WCCVA to AGO was $3,000. However, this is never paid. We listed the $3000 amount because that is what was actually billed to AGO.</t>
        </r>
      </text>
    </comment>
  </commentList>
</comments>
</file>

<file path=xl/sharedStrings.xml><?xml version="1.0" encoding="utf-8"?>
<sst xmlns="http://schemas.openxmlformats.org/spreadsheetml/2006/main" count="394" uniqueCount="202">
  <si>
    <t>Amount</t>
  </si>
  <si>
    <t>Date</t>
  </si>
  <si>
    <t>Notes</t>
  </si>
  <si>
    <t>debit x1664</t>
  </si>
  <si>
    <t>VistaPrint.com</t>
  </si>
  <si>
    <t>WFCA</t>
  </si>
  <si>
    <t>Amazon Mktplace Pmts</t>
  </si>
  <si>
    <t>Amazon.com/Bill-</t>
  </si>
  <si>
    <t>Phillips Burgees Government Relations LLC</t>
  </si>
  <si>
    <t>Amazon</t>
  </si>
  <si>
    <t>supplies</t>
  </si>
  <si>
    <t>NOVA</t>
  </si>
  <si>
    <t>Phillip Burgess Consulting</t>
  </si>
  <si>
    <t>Vendor</t>
  </si>
  <si>
    <t>January 2017</t>
  </si>
  <si>
    <t>Vista Print</t>
  </si>
  <si>
    <t>February 2017</t>
  </si>
  <si>
    <t>february lease</t>
  </si>
  <si>
    <t>Invoice shows payment of $3536.02 being received for jan 2017.</t>
  </si>
  <si>
    <t>March 2017</t>
  </si>
  <si>
    <t>May 2017</t>
  </si>
  <si>
    <t>June 2017</t>
  </si>
  <si>
    <t>AA Bookkeeping &amp; Accounting Services</t>
  </si>
  <si>
    <t>Rose Torgerson</t>
  </si>
  <si>
    <t>None</t>
  </si>
  <si>
    <t>January rent</t>
  </si>
  <si>
    <t>Payment</t>
  </si>
  <si>
    <t>Source: WCCVA bank records and AGO disbursement invoice records</t>
  </si>
  <si>
    <t>WCCVA bank disbursement records</t>
  </si>
  <si>
    <t>Overbill</t>
  </si>
  <si>
    <t>Future bill</t>
  </si>
  <si>
    <t xml:space="preserve">Purpose: Based on risk, to compare WCCVA bank withdrawl transacation data by vendor to AGO vendor disbursements paid for in 2017.  Note, based on the 2016 comparison we did not focus on miscellanous small dollar amount expenses, such as; Sharp printer services, Microsoft Office, Dropbox, Google, Adobe, etc., during the 2017 comparision. </t>
  </si>
  <si>
    <t>Over bill/ Under bill</t>
  </si>
  <si>
    <t>Sharp</t>
  </si>
  <si>
    <t>April 2015</t>
  </si>
  <si>
    <t>June 2015</t>
  </si>
  <si>
    <t>4Imprint</t>
  </si>
  <si>
    <t>Reviewed bank statements June 2015 through December 2015, no payments observed to this vendor.</t>
  </si>
  <si>
    <t>Minuteman Press</t>
  </si>
  <si>
    <t xml:space="preserve">X Exchange </t>
  </si>
  <si>
    <t>Greg Welch</t>
  </si>
  <si>
    <t>Costa Consulting Service</t>
  </si>
  <si>
    <t>April 2017</t>
  </si>
  <si>
    <t>Philips Burgess Consulting</t>
  </si>
  <si>
    <t>WCCVA PD date</t>
  </si>
  <si>
    <t>Reimbursement Month</t>
  </si>
  <si>
    <t>May 2015</t>
  </si>
  <si>
    <t>April</t>
  </si>
  <si>
    <t>Purpose: To compare WCCVA bank withdrawl transacation data by vendor to AGO vendor disbursements paid for 2016.</t>
  </si>
  <si>
    <t>Comments</t>
  </si>
  <si>
    <t>Overbill/Underbill</t>
  </si>
  <si>
    <t>Flashbay Inc.</t>
  </si>
  <si>
    <t xml:space="preserve">Invoice support included, however there is not disbursement to pay this amount or to this vendor out of the WCCVA bank account. Further, the CPA firm reviewing financials for the WCCVA identified this same invoice as voided in the system for payment. Per CPA review of WCCVA quickbooks accounting system, this payment was voided on 1/20/17. This was reimbursed by the AGO and appears to be a billing for a service not provided. </t>
  </si>
  <si>
    <t>Tower Ltd Government Affairs</t>
  </si>
  <si>
    <t>Tower Limited Governmental Affairs</t>
  </si>
  <si>
    <t>Costco</t>
  </si>
  <si>
    <t>Costco Bus Center</t>
  </si>
  <si>
    <t>Costco.com Online</t>
  </si>
  <si>
    <t>NATL CTR FOR VICITIMS</t>
  </si>
  <si>
    <t>NA</t>
  </si>
  <si>
    <t>Office rent space and internet</t>
  </si>
  <si>
    <t>OK</t>
  </si>
  <si>
    <t>Jacqueline Hatfield</t>
  </si>
  <si>
    <t>Jacquline Hatfield</t>
  </si>
  <si>
    <t>Under bill</t>
  </si>
  <si>
    <t>Sharp Electronics Corperation</t>
  </si>
  <si>
    <t>Garda Wynkoop</t>
  </si>
  <si>
    <t>Gerda Wyndance DBA My Office Stuff</t>
  </si>
  <si>
    <t>Adobe</t>
  </si>
  <si>
    <t>Creative cloud single app membership for illistrator (one-year)  $19.99 per month</t>
  </si>
  <si>
    <t>Adobe System- Recurring</t>
  </si>
  <si>
    <t>Amazon.com</t>
  </si>
  <si>
    <t>Comcast</t>
  </si>
  <si>
    <t>Comcast Business</t>
  </si>
  <si>
    <t>Dropbox</t>
  </si>
  <si>
    <t>subscription- Business account (5 licenses)</t>
  </si>
  <si>
    <t>Dropbox db.tt</t>
  </si>
  <si>
    <t>Dropbox- Recurring</t>
  </si>
  <si>
    <t>Google Apps</t>
  </si>
  <si>
    <t>Google.com</t>
  </si>
  <si>
    <t>Google SVCS APPS wvvca@google.com</t>
  </si>
  <si>
    <t>McSwain</t>
  </si>
  <si>
    <t>McSwain and Compan, PS</t>
  </si>
  <si>
    <t>Microsoft Office</t>
  </si>
  <si>
    <t>MSFT - Recurring</t>
  </si>
  <si>
    <t>Secretary of State</t>
  </si>
  <si>
    <t>WA Secretary of State</t>
  </si>
  <si>
    <t>Survey Monkey- Recurring</t>
  </si>
  <si>
    <t>SurveyMonkey.com</t>
  </si>
  <si>
    <t>T Mobile</t>
  </si>
  <si>
    <t>Tmobile</t>
  </si>
  <si>
    <t>GOTOCITRIX.COM Recurring</t>
  </si>
  <si>
    <t>PaypalGivingFund</t>
  </si>
  <si>
    <t>Funds deposited into WCCVA bank account.</t>
  </si>
  <si>
    <t>Year Total</t>
  </si>
  <si>
    <t>Vendor Inv Date</t>
  </si>
  <si>
    <t>Vendor Name</t>
  </si>
  <si>
    <t>Date Reimbursed by AGO</t>
  </si>
  <si>
    <t>Monthly expenses reported by WVCCA</t>
  </si>
  <si>
    <t>WCCVA check</t>
  </si>
  <si>
    <t>January 2016</t>
  </si>
  <si>
    <t>March 2016</t>
  </si>
  <si>
    <t>April 2016</t>
  </si>
  <si>
    <t>May 2016</t>
  </si>
  <si>
    <t>June 2016</t>
  </si>
  <si>
    <t>July 2016</t>
  </si>
  <si>
    <t>August 2016</t>
  </si>
  <si>
    <t>September 2016</t>
  </si>
  <si>
    <t>October 2016</t>
  </si>
  <si>
    <t>February 2016</t>
  </si>
  <si>
    <t>TowerLTD!A1</t>
  </si>
  <si>
    <t>Billed expense not incurred</t>
  </si>
  <si>
    <t>Difference</t>
  </si>
  <si>
    <t>Difference (Overbill by WCCVA to AGO).</t>
  </si>
  <si>
    <t>Total payments Tower LTD received from WCCVA.</t>
  </si>
  <si>
    <t>Billed by Tower</t>
  </si>
  <si>
    <t>WCCVA Paid</t>
  </si>
  <si>
    <t>WCCVA to AGO</t>
  </si>
  <si>
    <t>WCCVA Paid Date</t>
  </si>
  <si>
    <t>0</t>
  </si>
  <si>
    <t>AGO Reimbursed</t>
  </si>
  <si>
    <t>Total billed per Tower LTD to WCCVA, 1/2016 to 10/2016</t>
  </si>
  <si>
    <t xml:space="preserve"> Total WCCVA billed to AGO </t>
  </si>
  <si>
    <t>Purpose: To compare billing and payment records provided from Tower LTD compared to WCCVA payment records and invoices submitted for reimbursement to AGO by WCCVA.</t>
  </si>
  <si>
    <t>Source: Tower LTD records were provided from Brad Tower, owner. WCCVA payment records per bank records. AGO reimbursement records provided from Melanie, AGO.</t>
  </si>
  <si>
    <t>Overbilled.</t>
  </si>
  <si>
    <t>Invoice submitted by WCCVA did not match to Tower LTD records. Per Tower LTD records and our review of WCCVA bank records there was no payment made for this invoice.</t>
  </si>
  <si>
    <t>Date submitted and paid by AGO Date Paid</t>
  </si>
  <si>
    <t>4imprint</t>
  </si>
  <si>
    <t>Costa Consulting</t>
  </si>
  <si>
    <t>AGO called flashbay and confirmed not ordered or paid.</t>
  </si>
  <si>
    <t>Tower LTD</t>
  </si>
  <si>
    <t>AA Bookkeeping &amp; Accounting (future bill)</t>
  </si>
  <si>
    <t>Invoice date</t>
  </si>
  <si>
    <t>WCCVA Date Paid</t>
  </si>
  <si>
    <t>WCCVA Amount Paid</t>
  </si>
  <si>
    <t>WCCVA Reimbursement Packet</t>
  </si>
  <si>
    <t>Amount paid by AGO</t>
  </si>
  <si>
    <t>Aug 2016</t>
  </si>
  <si>
    <t xml:space="preserve">Purpose: Based on risk, to compare WCCVA bank withdrawl transacation data by vendor to AGO vendor disbursements paid for in January 2015 to December 2015.  Note, based on the 2016 comparison we did not focus on miscellanous small dollar amount expenses, such as; Microsoft Office, Dropbox, Google, Adobe, etc., during the 2015 comparision, instead we focused on larger contracted services invoices. </t>
  </si>
  <si>
    <t>Note: We removed a $3000 payment processed in January 2016 from this total, since that related to December 2015 service payment and was included in the December 2015 packet.</t>
  </si>
  <si>
    <t xml:space="preserve">A 6/30/16 invoice for $1,637.36 was included in the June 2016 and also in the July 2016 reimbursement packets submitted to the AGO. </t>
  </si>
  <si>
    <t>Overbill by WCCVA to AGO</t>
  </si>
  <si>
    <t>Billed expense to AGO not incurred by WCCVA</t>
  </si>
  <si>
    <t>Overbill by WCCVA to AGO &amp; Billed expense to AGO not incurred by WCCVA.</t>
  </si>
  <si>
    <t xml:space="preserve">Total Invoices submitted less amount paid back. </t>
  </si>
  <si>
    <t>Total invoices submitted for reimbursement when expense not incurred.</t>
  </si>
  <si>
    <t>Overbill/ Future bill</t>
  </si>
  <si>
    <t xml:space="preserve">Payment billed for future expense. Check cleared 3/21/18 and was only for $5500.  Invoice record show purpose: 2017 Curriculum Review and Update, Vicitim Assistance Academy Training, Victim Rights in WA Training Coordination. </t>
  </si>
  <si>
    <t xml:space="preserve">Submitted for reimbursement 8months before expense actually incurred by WCCVA. </t>
  </si>
  <si>
    <t>Purpose/Conclusion: To summarize the loss by category. See below.</t>
  </si>
  <si>
    <t>Source</t>
  </si>
  <si>
    <t>2015 Vendor Comparison'!A1</t>
  </si>
  <si>
    <t>2016 VendorComparison'!A1</t>
  </si>
  <si>
    <t>2017 Vendor Comparison'!A1</t>
  </si>
  <si>
    <t xml:space="preserve">Total overbilled expenses </t>
  </si>
  <si>
    <t>Invoices submitted for expenses not actually incurred</t>
  </si>
  <si>
    <t xml:space="preserve">2015 FS notes discuss these amounts has questioned costs. </t>
  </si>
  <si>
    <t xml:space="preserve">4/9/18 WCCVA reimbursed AGO for NALC webinar registrations (NOVA). It is unclear how this amount is determined, but repayment is related to the two NOVA invoices submitted and reimbursed by AGO on 8/4/17 totaling $66,400. </t>
  </si>
  <si>
    <t>Overbilled and future service invoices</t>
  </si>
  <si>
    <t>Total Invoices submitted for expenses not actually incurred</t>
  </si>
  <si>
    <t>Total overbilled service invoices</t>
  </si>
  <si>
    <t>Conclusion:</t>
  </si>
  <si>
    <t>From review of records we found the following:</t>
  </si>
  <si>
    <t>Total overbilled contract service invoices</t>
  </si>
  <si>
    <t>overbilled misc services</t>
  </si>
  <si>
    <t>Total overbilled supplies invoice</t>
  </si>
  <si>
    <t>Total (5) Invoices submitted for expenses not actually incurred</t>
  </si>
  <si>
    <t>Total asset purchases (Ipad and Macbook Air)</t>
  </si>
  <si>
    <t>Purchases made by Cody. Ipad Air 2 with case 6/30/15 $748.94 and $1474.97 Macbook Air with magic mouse.</t>
  </si>
  <si>
    <t>Asset purchases reimbursed using grant funds. Per grant agreement this is property of the AGO.</t>
  </si>
  <si>
    <t>Assets</t>
  </si>
  <si>
    <t>X Exchange</t>
  </si>
  <si>
    <t xml:space="preserve">Asset purchases reimbursed using grant funds. Per grant agreement this is property of the AGO. We inquired during interviews with Cody and Greg where these assets are located. Cody indicated they were left at the WCCVA office. </t>
  </si>
  <si>
    <t xml:space="preserve">
Tower records</t>
  </si>
  <si>
    <t>Costa Email</t>
  </si>
  <si>
    <t xml:space="preserve">Reviewed bank statements June 2015 through December 2015, no payments observed to this vendor. We interviewed the owner of this subcontractor and provided this invoice copy for them to review. Per the subcontractor this invoice was issued to the WCCVA to use as a purchase order. The Executive Director was going to use this to hold funds in the budget at the end of the fiscal year for contracted services. However a signed contract was never entered into between WCCVA and the subcontractor, so as a result the services were not provided and no funds were received. The subcontractor provided email correspondence that shows the training was canceled in July 2015. </t>
  </si>
  <si>
    <r>
      <rPr>
        <b/>
        <sz val="10"/>
        <color rgb="FF000000"/>
        <rFont val="Times New Roman"/>
        <family val="1"/>
      </rPr>
      <t>Conclusion:</t>
    </r>
    <r>
      <rPr>
        <sz val="10"/>
        <color rgb="FF000000"/>
        <rFont val="Times New Roman"/>
        <family val="1"/>
      </rPr>
      <t xml:space="preserve"> We found the following:
-2 invoices totaling $66,400 were submitted for reimbursement that related to expenses NOT actually incurred by the WCCVA.
-1 invoice was overbilled $3,000 to the AGO. The invoice submitted was for future services that when actually paid did not amount to the total already billed for reimbursement.
- 1 invoice for $7,200 was billed for future services. Expenses were incurred by WCCVA 3 months after being reimbursed by the AGO and one subcontractor is owed $12,000 by the contractor for services billed. These invoices relate to expenses that occurred in May 2018 to August 2018, which is a period that has not been reimbursed by the AGO.</t>
    </r>
  </si>
  <si>
    <t>Invoice shows payment of $6,036.63 being received. Invoice includes airfare reimbursement $535.82. Further we contacted this vendor who provided an accounting of billings and payments received for services provided to WCCVA. We compared the amounts submitted to the AGO for reimbursement and did not identify any exceptions from 11/2016 to 6/2018. We noted the last four billings from May to August 2018 had not been paid. This left an outstanding balance owed of $12,000. These invoices relate to expenses that occurred in May 2018 to August 2018, which is a period that has not been reimbursed by the AGO.</t>
  </si>
  <si>
    <t>Other items:</t>
  </si>
  <si>
    <t>We noted for one subcontractor (Phillip Burgess) the last four billings from May to August 2018 had not been paid. This left an outstanding balance owed of $12,000 to the subcontractor. However, these invoices relate to expenses that occurred in May 2018 to August 2018, which is a period that has not been reimbursed by the AGO.</t>
  </si>
  <si>
    <t>Invoice support included, however there is not a disbursement to pay this amount or to this vendor out of the WCCVA bank account. Per CPA review of WCCVA quickbooks accounting system, this payment was voided on 1/20/17.  This was reimbursed by the AGO and appears to be a billing for a service not provided</t>
  </si>
  <si>
    <t>Billed for future service to AG but expense does subsequently clear their bank.</t>
  </si>
  <si>
    <r>
      <rPr>
        <b/>
        <sz val="10"/>
        <color rgb="FF000000"/>
        <rFont val="Times New Roman"/>
        <family val="1"/>
      </rPr>
      <t xml:space="preserve">Conclusion: </t>
    </r>
    <r>
      <rPr>
        <sz val="10"/>
        <color rgb="FF000000"/>
        <rFont val="Times New Roman"/>
        <family val="1"/>
      </rPr>
      <t>During our comparison, we found miscellanous small dollar amount expenses, such as; Sharp printer services, Microsoft Office, Dropbox, Google, Adobe, etc., all appeared over billed by $56 when taken has a whole for the year. We consider these to be of lower risk for misappropriation. We did identify:
-5 invoices totaling $69,794 were submitted for reimbursement that related to expenses NOT actually incurred by the WCCVA.
-1 invoice totaling $1,637 related to an invoice already included and reimbursed in a prior month reimbursement packet, resulting in an overbill for reimbursement to the AGO.
-1 vendor used by the WCCVA for consulting services was overbilled for reimbursement by $6,000. 
We acknowledge the three underbillings, however, it is unclear if these should have been reimbursed by the grant or not so we did not include these amount in our totals. Further we identified some expenses paid to vendors that were not submitted to the AGO for reimbursement either. We also did not include these in our totals since it is unclear if these expenses should have been included or not. 
Note: We plan to review payroll disbursements in detail in wkp. B2.16.</t>
    </r>
  </si>
  <si>
    <t xml:space="preserve">Does not appear to be billed to AGO. We did not include these in our totals since it is unclear if these expenses should have been included or not. </t>
  </si>
  <si>
    <t>Submitted for reimbursement 3 months before expense actually incurred by WCCVA. This amount is not included in totals because it was subsequently expensed for the amount invoiced. This was a notable item to bring forward given the pattern of billing concerns.</t>
  </si>
  <si>
    <t>Check that clears bank on 7/2/15 is for $750 and check clears 7/30/15 for $750. Entry not observed in P&amp;L from WCCVA.</t>
  </si>
  <si>
    <t>Total Misappropriation (less amount reimbursed to AGO).</t>
  </si>
  <si>
    <t>ck 2404  cleared 7/11/16.</t>
  </si>
  <si>
    <t>-</t>
  </si>
  <si>
    <t>jan services</t>
  </si>
  <si>
    <t>feb services</t>
  </si>
  <si>
    <t>march services</t>
  </si>
  <si>
    <t>apr services</t>
  </si>
  <si>
    <t>Invoices May, June, and January 2016 service.  January service was already billed in the January 2016 packet.</t>
  </si>
  <si>
    <t xml:space="preserve">Conclusion: Between 1/2016 to October 2016, AGO was overbilled $9,000 for this vendor when we compared the vendors billing and payment records to WCCVA bank records. Further from our review of the billing and payment records provided to us by the subcontractor, we also noted that the WCCVA had an outstanding balance of $6,154 for non payment of the July and August 2016 invoices. Per the subcontractor, they chose not to pursue the outstanding balance as they considered it their contribution to the good work that WCCVA does for crime victims. It should be noted however, that the following two months were paid properly by WCCVA and Brad Tower merged with Phillip Burgess in November 2016 which is why these payments to this vendor discontinue. </t>
  </si>
  <si>
    <t>Between 1/2016 to October 2016, AGO was overbilled $9,000 for this vendor when we compared the vendors billing and payment records to WCCVA bank records. Of this amount $6,000 was for billed for expenses not incurred and $3,000 was a duplicate billing.</t>
  </si>
  <si>
    <t>Multiple dates</t>
  </si>
  <si>
    <t>We noted for one subcontractor (Brad Tower) there were two skipped payments (July/Aug 2016) which left an outstanding balance of $6,154 owed by the WCCVA. The two billings were still submitted and reimbursed by the AGO.  Per the subcontractor, they chose not to pursue the outstanding balance as they considered it their contribution to the good work that WCCVA does for crime victims. It should be noted however, that the following two months billed by the subcontractor (Sept/Oct 2016) were properly paid by WCCVA and Brad Tower merged with Phillip Burgess in November 2016.</t>
  </si>
  <si>
    <t xml:space="preserve">2016 FS notes discuss these as questioned costs. Note, when we spoke to the CPA firm, they also included $4,800 related to an invoice in the June 2016 packet for Jacqueline Hatfield. During SAO's review, we found where this expense clears the WCCVA bank account on 7/11/16. Therefore we did not include it as an expense not incurred. </t>
  </si>
  <si>
    <r>
      <t>Total Misappropriation-</t>
    </r>
    <r>
      <rPr>
        <sz val="11"/>
        <color theme="1"/>
        <rFont val="Calibri"/>
        <family val="2"/>
        <scheme val="minor"/>
      </rPr>
      <t xml:space="preserve"> see list of invoices at B2.49.</t>
    </r>
  </si>
  <si>
    <t>The overbilled amount was for January invoice included in the June reimbursement packet and it had already been included in the January reimbursement packet.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</si>
</sst>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quot;$&quot;#,##0.00"/>
    <numFmt numFmtId="165" formatCode="_(&quot;$&quot;* #,##0_);_(&quot;$&quot;* \(#,##0\);_(&quot;$&quot;* &quot;-&quot;??_);_(@_)"/>
  </numFmts>
  <fonts count="21" x14ac:knownFonts="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000000"/>
      <name val="Times New Roman"/>
      <family val="1"/>
    </font>
    <font>
      <b/>
      <sz val="10"/>
      <color rgb="FF000000"/>
      <name val="Times New Roman"/>
      <family val="1"/>
    </font>
    <font>
      <sz val="10"/>
      <color rgb="FF000000"/>
      <name val="Times New Roman"/>
      <family val="1"/>
    </font>
    <font>
      <sz val="10"/>
      <color rgb="FFFF0000"/>
      <name val="Times New Roman"/>
      <family val="1"/>
    </font>
    <font>
      <sz val="10"/>
      <color theme="1"/>
      <name val="Times New Roman"/>
      <family val="1"/>
    </font>
    <font>
      <b/>
      <sz val="10"/>
      <color rgb="FFFF0000"/>
      <name val="Times New Roman"/>
      <family val="1"/>
    </font>
    <font>
      <u/>
      <sz val="10"/>
      <color theme="10"/>
      <name val="Times New Roman"/>
      <family val="1"/>
    </font>
    <font>
      <sz val="10"/>
      <color theme="1"/>
      <name val="Times New Roman"/>
    </font>
    <font>
      <sz val="10"/>
      <color rgb="FF000000"/>
      <name val="Times New Roman"/>
    </font>
    <font>
      <b/>
      <sz val="11"/>
      <color theme="1"/>
      <name val="Calibri"/>
      <family val="2"/>
      <scheme val="minor"/>
    </font>
    <font>
      <b/>
      <sz val="9"/>
      <color indexed="81"/>
      <name val="Tahoma"/>
      <charset val="1"/>
    </font>
    <font>
      <sz val="9"/>
      <color indexed="81"/>
      <name val="Tahoma"/>
      <family val="2"/>
    </font>
    <font>
      <sz val="10"/>
      <color rgb="FFFF0000"/>
      <name val="Times New Roman"/>
    </font>
  </fonts>
  <fills count="11">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4" tint="0.79998168889431442"/>
        <bgColor theme="4" tint="0.79998168889431442"/>
      </patternFill>
    </fill>
    <fill>
      <patternFill patternType="solid">
        <fgColor theme="9" tint="0.59999389629810485"/>
        <bgColor indexed="64"/>
      </patternFill>
    </fill>
    <fill>
      <patternFill patternType="solid">
        <fgColor rgb="FF92D050"/>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3" tint="0.399975585192419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theme="0"/>
      </left>
      <right style="thin">
        <color theme="0"/>
      </right>
      <top style="thin">
        <color theme="0"/>
      </top>
      <bottom style="thin">
        <color theme="0"/>
      </bottom>
      <diagonal/>
    </border>
  </borders>
  <cellStyleXfs count="7">
    <xf numFmtId="0" fontId="0" fillId="0" borderId="0"/>
    <xf numFmtId="44" fontId="8" fillId="0" borderId="0" applyFont="0" applyFill="0" applyBorder="0" applyAlignment="0" applyProtection="0"/>
    <xf numFmtId="0" fontId="7" fillId="0" borderId="0"/>
    <xf numFmtId="44" fontId="7" fillId="0" borderId="0" applyFont="0" applyFill="0" applyBorder="0" applyAlignment="0" applyProtection="0"/>
    <xf numFmtId="0" fontId="14" fillId="0" borderId="0" applyNumberFormat="0" applyFill="0" applyBorder="0" applyAlignment="0" applyProtection="0"/>
    <xf numFmtId="0" fontId="6" fillId="0" borderId="0"/>
    <xf numFmtId="44" fontId="6" fillId="0" borderId="0" applyFont="0" applyFill="0" applyBorder="0" applyAlignment="0" applyProtection="0"/>
  </cellStyleXfs>
  <cellXfs count="201">
    <xf numFmtId="0" fontId="0" fillId="0" borderId="0" xfId="0" applyFill="1" applyBorder="1" applyAlignment="1">
      <alignment horizontal="left" vertical="top"/>
    </xf>
    <xf numFmtId="44" fontId="0" fillId="0" borderId="0" xfId="1" applyFont="1" applyFill="1" applyBorder="1" applyAlignment="1">
      <alignment horizontal="left" vertical="top"/>
    </xf>
    <xf numFmtId="0" fontId="10" fillId="0" borderId="0" xfId="0" applyFont="1" applyFill="1" applyBorder="1" applyAlignment="1">
      <alignment horizontal="left" vertical="top"/>
    </xf>
    <xf numFmtId="0" fontId="0" fillId="0" borderId="0" xfId="0" applyFill="1" applyBorder="1" applyAlignment="1">
      <alignment horizontal="left" vertical="top" wrapText="1"/>
    </xf>
    <xf numFmtId="0" fontId="11" fillId="0" borderId="0" xfId="0" applyFont="1" applyFill="1" applyBorder="1" applyAlignment="1">
      <alignment horizontal="left" vertical="top"/>
    </xf>
    <xf numFmtId="0" fontId="12" fillId="0" borderId="0" xfId="0" applyFont="1" applyFill="1" applyBorder="1" applyAlignment="1">
      <alignment horizontal="left" vertical="top"/>
    </xf>
    <xf numFmtId="0" fontId="12" fillId="0" borderId="1" xfId="0" applyFont="1" applyFill="1" applyBorder="1" applyAlignment="1">
      <alignment horizontal="left" vertical="top"/>
    </xf>
    <xf numFmtId="0" fontId="12"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Font="1" applyFill="1" applyBorder="1" applyAlignment="1">
      <alignment horizontal="left" vertical="top"/>
    </xf>
    <xf numFmtId="0" fontId="12" fillId="4" borderId="0" xfId="0" applyFont="1" applyFill="1" applyBorder="1" applyAlignment="1">
      <alignment horizontal="left" vertical="top"/>
    </xf>
    <xf numFmtId="44" fontId="12" fillId="0" borderId="3" xfId="1" applyFont="1" applyFill="1" applyBorder="1" applyAlignment="1">
      <alignment horizontal="left" vertical="top" wrapText="1"/>
    </xf>
    <xf numFmtId="44" fontId="12" fillId="0" borderId="4" xfId="1" applyFont="1" applyFill="1" applyBorder="1" applyAlignment="1">
      <alignment horizontal="left" vertical="top" wrapText="1"/>
    </xf>
    <xf numFmtId="44" fontId="12" fillId="0" borderId="0" xfId="0" applyNumberFormat="1" applyFont="1" applyFill="1" applyBorder="1" applyAlignment="1">
      <alignment horizontal="left" vertical="top"/>
    </xf>
    <xf numFmtId="44" fontId="12" fillId="3" borderId="5" xfId="3" applyFont="1" applyFill="1" applyBorder="1"/>
    <xf numFmtId="44" fontId="12" fillId="3" borderId="4" xfId="3" applyFont="1" applyFill="1" applyBorder="1"/>
    <xf numFmtId="14" fontId="12" fillId="0" borderId="1" xfId="0" applyNumberFormat="1" applyFont="1" applyFill="1" applyBorder="1" applyAlignment="1">
      <alignment horizontal="left" vertical="top" wrapText="1"/>
    </xf>
    <xf numFmtId="0" fontId="12" fillId="0" borderId="1" xfId="0" quotePrefix="1" applyFont="1" applyFill="1" applyBorder="1" applyAlignment="1">
      <alignment horizontal="left" vertical="top" wrapText="1"/>
    </xf>
    <xf numFmtId="14" fontId="12" fillId="0" borderId="1" xfId="0" quotePrefix="1" applyNumberFormat="1" applyFont="1" applyFill="1" applyBorder="1" applyAlignment="1">
      <alignment horizontal="left" vertical="top" wrapText="1"/>
    </xf>
    <xf numFmtId="0" fontId="12" fillId="0" borderId="6" xfId="0" applyFont="1" applyFill="1" applyBorder="1" applyAlignment="1">
      <alignment horizontal="left" vertical="top" wrapText="1"/>
    </xf>
    <xf numFmtId="44" fontId="12" fillId="0" borderId="7" xfId="1" applyFont="1" applyFill="1" applyBorder="1" applyAlignment="1">
      <alignment horizontal="left" vertical="top" wrapText="1"/>
    </xf>
    <xf numFmtId="14" fontId="12" fillId="3" borderId="1" xfId="2" applyNumberFormat="1" applyFont="1" applyFill="1" applyBorder="1" applyAlignment="1">
      <alignment horizontal="left"/>
    </xf>
    <xf numFmtId="0" fontId="12" fillId="3" borderId="1" xfId="2" applyFont="1" applyFill="1" applyBorder="1" applyAlignment="1">
      <alignment horizontal="left"/>
    </xf>
    <xf numFmtId="0" fontId="12" fillId="3" borderId="6" xfId="2" applyFont="1" applyFill="1" applyBorder="1"/>
    <xf numFmtId="14" fontId="12" fillId="3" borderId="1" xfId="2" applyNumberFormat="1" applyFont="1" applyFill="1" applyBorder="1" applyAlignment="1">
      <alignment horizontal="left" vertical="top"/>
    </xf>
    <xf numFmtId="0" fontId="12" fillId="3" borderId="1" xfId="2" applyFont="1" applyFill="1" applyBorder="1" applyAlignment="1">
      <alignment horizontal="left" vertical="top"/>
    </xf>
    <xf numFmtId="0" fontId="12" fillId="3" borderId="6" xfId="2" applyFont="1" applyFill="1" applyBorder="1" applyAlignment="1">
      <alignment vertical="top"/>
    </xf>
    <xf numFmtId="44" fontId="12" fillId="3" borderId="5" xfId="3" applyFont="1" applyFill="1" applyBorder="1" applyAlignment="1">
      <alignment vertical="top"/>
    </xf>
    <xf numFmtId="14" fontId="12" fillId="0" borderId="2" xfId="0" applyNumberFormat="1" applyFont="1" applyFill="1" applyBorder="1" applyAlignment="1">
      <alignment horizontal="left" vertical="top" wrapText="1"/>
    </xf>
    <xf numFmtId="0" fontId="12" fillId="0" borderId="2" xfId="0" quotePrefix="1" applyFont="1" applyFill="1" applyBorder="1" applyAlignment="1">
      <alignment horizontal="left" vertical="top" wrapText="1"/>
    </xf>
    <xf numFmtId="0" fontId="12" fillId="0" borderId="2" xfId="0" applyFont="1" applyFill="1" applyBorder="1" applyAlignment="1">
      <alignment horizontal="left" vertical="top"/>
    </xf>
    <xf numFmtId="0" fontId="12" fillId="0" borderId="8" xfId="0" applyFont="1" applyFill="1" applyBorder="1" applyAlignment="1">
      <alignment horizontal="left" vertical="top" wrapText="1"/>
    </xf>
    <xf numFmtId="0" fontId="12" fillId="3" borderId="1" xfId="2" applyFont="1" applyFill="1" applyBorder="1" applyAlignment="1">
      <alignment wrapText="1"/>
    </xf>
    <xf numFmtId="0" fontId="12" fillId="3" borderId="1" xfId="2" applyFont="1" applyFill="1" applyBorder="1" applyAlignment="1">
      <alignment vertical="top" wrapText="1"/>
    </xf>
    <xf numFmtId="44" fontId="13" fillId="0" borderId="0" xfId="0" applyNumberFormat="1" applyFont="1" applyFill="1" applyBorder="1" applyAlignment="1">
      <alignment horizontal="left" vertical="top"/>
    </xf>
    <xf numFmtId="0" fontId="13" fillId="0" borderId="0" xfId="0" applyFont="1" applyFill="1" applyBorder="1" applyAlignment="1">
      <alignment horizontal="left" vertical="top"/>
    </xf>
    <xf numFmtId="0" fontId="10" fillId="0" borderId="0" xfId="0" applyFont="1" applyFill="1" applyBorder="1" applyAlignment="1">
      <alignment horizontal="left" vertical="top" wrapText="1"/>
    </xf>
    <xf numFmtId="17" fontId="12" fillId="0" borderId="1" xfId="0" quotePrefix="1" applyNumberFormat="1" applyFont="1" applyFill="1" applyBorder="1" applyAlignment="1">
      <alignment horizontal="left" vertical="top" wrapText="1"/>
    </xf>
    <xf numFmtId="0" fontId="9" fillId="0" borderId="1" xfId="0" applyFont="1" applyFill="1" applyBorder="1" applyAlignment="1">
      <alignment horizontal="left" vertical="top"/>
    </xf>
    <xf numFmtId="0" fontId="9" fillId="0" borderId="1" xfId="0" applyFont="1" applyFill="1" applyBorder="1" applyAlignment="1">
      <alignment horizontal="left" vertical="top" wrapText="1"/>
    </xf>
    <xf numFmtId="0" fontId="9" fillId="0" borderId="0" xfId="0" applyFont="1" applyFill="1" applyBorder="1" applyAlignment="1">
      <alignment horizontal="left" vertical="top"/>
    </xf>
    <xf numFmtId="44" fontId="12" fillId="0" borderId="9" xfId="1" applyFont="1" applyFill="1" applyBorder="1" applyAlignment="1">
      <alignment horizontal="left" vertical="top" wrapText="1"/>
    </xf>
    <xf numFmtId="14" fontId="12" fillId="0" borderId="1" xfId="2" applyNumberFormat="1" applyFont="1" applyFill="1" applyBorder="1" applyAlignment="1">
      <alignment horizontal="left"/>
    </xf>
    <xf numFmtId="0" fontId="12" fillId="0" borderId="1" xfId="2" applyFont="1" applyFill="1" applyBorder="1" applyAlignment="1">
      <alignment horizontal="left"/>
    </xf>
    <xf numFmtId="0" fontId="12" fillId="0" borderId="6" xfId="2" applyFont="1" applyFill="1" applyBorder="1"/>
    <xf numFmtId="44" fontId="12" fillId="0" borderId="4" xfId="3" applyFont="1" applyFill="1" applyBorder="1"/>
    <xf numFmtId="0" fontId="12" fillId="0" borderId="1" xfId="2" applyFont="1" applyFill="1" applyBorder="1" applyAlignment="1">
      <alignment wrapText="1"/>
    </xf>
    <xf numFmtId="17" fontId="12" fillId="0" borderId="1" xfId="0" quotePrefix="1" applyNumberFormat="1" applyFont="1" applyFill="1" applyBorder="1" applyAlignment="1">
      <alignment horizontal="left" vertical="top"/>
    </xf>
    <xf numFmtId="44" fontId="9" fillId="0" borderId="1" xfId="1" applyFont="1" applyFill="1" applyBorder="1" applyAlignment="1">
      <alignment horizontal="left" vertical="top"/>
    </xf>
    <xf numFmtId="44" fontId="12" fillId="0" borderId="1" xfId="1" applyFont="1" applyFill="1" applyBorder="1" applyAlignment="1">
      <alignment horizontal="left" vertical="top"/>
    </xf>
    <xf numFmtId="0" fontId="13" fillId="0" borderId="1" xfId="0" applyFont="1" applyFill="1" applyBorder="1" applyAlignment="1">
      <alignment horizontal="left" vertical="top"/>
    </xf>
    <xf numFmtId="44" fontId="12" fillId="0" borderId="10" xfId="1" applyFont="1" applyFill="1" applyBorder="1" applyAlignment="1">
      <alignment horizontal="left" vertical="top"/>
    </xf>
    <xf numFmtId="44" fontId="12" fillId="0" borderId="11" xfId="1" applyFont="1" applyFill="1" applyBorder="1" applyAlignment="1">
      <alignment horizontal="left" vertical="top"/>
    </xf>
    <xf numFmtId="44" fontId="12" fillId="0" borderId="12" xfId="1" applyFont="1" applyFill="1" applyBorder="1" applyAlignment="1">
      <alignment horizontal="left" vertical="top"/>
    </xf>
    <xf numFmtId="0" fontId="12" fillId="4" borderId="1" xfId="0" applyFont="1" applyFill="1" applyBorder="1" applyAlignment="1">
      <alignment horizontal="left" vertical="top"/>
    </xf>
    <xf numFmtId="44" fontId="12" fillId="4" borderId="13" xfId="1" applyFont="1" applyFill="1" applyBorder="1" applyAlignment="1">
      <alignment horizontal="left" vertical="top"/>
    </xf>
    <xf numFmtId="44" fontId="12" fillId="4" borderId="12" xfId="1" applyFont="1" applyFill="1" applyBorder="1" applyAlignment="1">
      <alignment horizontal="left" vertical="top"/>
    </xf>
    <xf numFmtId="0" fontId="12" fillId="4" borderId="1" xfId="0" applyFont="1" applyFill="1" applyBorder="1" applyAlignment="1">
      <alignment horizontal="left" vertical="top" wrapText="1"/>
    </xf>
    <xf numFmtId="0" fontId="0" fillId="0" borderId="1" xfId="0" applyFill="1" applyBorder="1" applyAlignment="1">
      <alignment horizontal="left" vertical="top"/>
    </xf>
    <xf numFmtId="44" fontId="0" fillId="0" borderId="11" xfId="1" applyFont="1" applyFill="1" applyBorder="1" applyAlignment="1">
      <alignment horizontal="left" vertical="top"/>
    </xf>
    <xf numFmtId="0" fontId="0" fillId="0" borderId="1" xfId="0" applyFill="1" applyBorder="1" applyAlignment="1">
      <alignment horizontal="left" vertical="top" wrapText="1"/>
    </xf>
    <xf numFmtId="44" fontId="12" fillId="4" borderId="14" xfId="1" applyFont="1" applyFill="1" applyBorder="1" applyAlignment="1">
      <alignment horizontal="left" vertical="top"/>
    </xf>
    <xf numFmtId="0" fontId="11" fillId="0" borderId="1" xfId="0" applyFont="1" applyFill="1" applyBorder="1" applyAlignment="1">
      <alignment horizontal="left" vertical="top" wrapText="1"/>
    </xf>
    <xf numFmtId="44" fontId="0" fillId="0" borderId="14" xfId="1" applyFont="1" applyFill="1" applyBorder="1" applyAlignment="1">
      <alignment horizontal="left" vertical="top"/>
    </xf>
    <xf numFmtId="44" fontId="0" fillId="0" borderId="12" xfId="1" applyFont="1" applyFill="1" applyBorder="1" applyAlignment="1">
      <alignment horizontal="left" vertical="top"/>
    </xf>
    <xf numFmtId="44" fontId="12" fillId="4" borderId="15" xfId="1" applyFont="1" applyFill="1" applyBorder="1" applyAlignment="1">
      <alignment horizontal="left" vertical="top"/>
    </xf>
    <xf numFmtId="44" fontId="12" fillId="4" borderId="11" xfId="1" applyFont="1" applyFill="1" applyBorder="1" applyAlignment="1">
      <alignment horizontal="left" vertical="top"/>
    </xf>
    <xf numFmtId="44" fontId="0" fillId="0" borderId="13" xfId="1" applyFont="1" applyFill="1" applyBorder="1" applyAlignment="1">
      <alignment horizontal="left" vertical="top"/>
    </xf>
    <xf numFmtId="44" fontId="12" fillId="4" borderId="2" xfId="1" applyFont="1" applyFill="1" applyBorder="1" applyAlignment="1">
      <alignment horizontal="left" vertical="top"/>
    </xf>
    <xf numFmtId="44" fontId="12" fillId="4" borderId="1" xfId="1" applyFont="1" applyFill="1" applyBorder="1" applyAlignment="1">
      <alignment horizontal="left" vertical="top"/>
    </xf>
    <xf numFmtId="14" fontId="12" fillId="0" borderId="0" xfId="0" applyNumberFormat="1" applyFont="1" applyFill="1" applyBorder="1" applyAlignment="1">
      <alignment horizontal="left" vertical="top"/>
    </xf>
    <xf numFmtId="44" fontId="12" fillId="0" borderId="0" xfId="1" applyFont="1" applyFill="1" applyBorder="1" applyAlignment="1">
      <alignment horizontal="left" vertical="top"/>
    </xf>
    <xf numFmtId="14" fontId="13" fillId="0" borderId="0" xfId="0" applyNumberFormat="1" applyFont="1" applyFill="1" applyBorder="1" applyAlignment="1">
      <alignment horizontal="left" vertical="top"/>
    </xf>
    <xf numFmtId="44" fontId="13" fillId="0" borderId="0" xfId="1" applyFont="1" applyFill="1" applyBorder="1" applyAlignment="1">
      <alignment horizontal="left" vertical="top"/>
    </xf>
    <xf numFmtId="17" fontId="12" fillId="0" borderId="0" xfId="0" quotePrefix="1" applyNumberFormat="1" applyFont="1" applyFill="1" applyBorder="1" applyAlignment="1">
      <alignment horizontal="left" vertical="top"/>
    </xf>
    <xf numFmtId="44" fontId="13" fillId="0" borderId="0" xfId="0" applyNumberFormat="1" applyFont="1" applyFill="1" applyBorder="1" applyAlignment="1">
      <alignment horizontal="left" vertical="top" wrapText="1"/>
    </xf>
    <xf numFmtId="0" fontId="14" fillId="0" borderId="0" xfId="4" applyFill="1" applyBorder="1" applyAlignment="1">
      <alignment horizontal="left" vertical="top"/>
    </xf>
    <xf numFmtId="44" fontId="0" fillId="0" borderId="0" xfId="0" applyNumberFormat="1" applyFill="1" applyBorder="1" applyAlignment="1">
      <alignment horizontal="left" vertical="top"/>
    </xf>
    <xf numFmtId="0" fontId="8" fillId="0" borderId="0" xfId="0" applyFont="1" applyFill="1" applyBorder="1" applyAlignment="1">
      <alignment horizontal="left" vertical="top"/>
    </xf>
    <xf numFmtId="0" fontId="12" fillId="0" borderId="0" xfId="0" quotePrefix="1" applyFont="1" applyFill="1" applyBorder="1" applyAlignment="1">
      <alignment horizontal="left" vertical="top"/>
    </xf>
    <xf numFmtId="44" fontId="8" fillId="0" borderId="0" xfId="1" applyFont="1" applyFill="1" applyBorder="1" applyAlignment="1">
      <alignment horizontal="left" vertical="top"/>
    </xf>
    <xf numFmtId="14" fontId="0" fillId="0" borderId="0" xfId="0" applyNumberFormat="1" applyFill="1" applyBorder="1" applyAlignment="1">
      <alignment horizontal="left" vertical="top"/>
    </xf>
    <xf numFmtId="44" fontId="11" fillId="0" borderId="0" xfId="0" applyNumberFormat="1" applyFont="1" applyFill="1" applyBorder="1" applyAlignment="1">
      <alignment horizontal="left" vertical="top"/>
    </xf>
    <xf numFmtId="44" fontId="11" fillId="0" borderId="0" xfId="1" applyFont="1" applyFill="1" applyBorder="1" applyAlignment="1">
      <alignment horizontal="left" vertical="top"/>
    </xf>
    <xf numFmtId="0" fontId="15" fillId="0" borderId="0" xfId="0" applyFont="1" applyFill="1" applyBorder="1" applyAlignment="1">
      <alignment horizontal="left" vertical="top"/>
    </xf>
    <xf numFmtId="164" fontId="0" fillId="0" borderId="0" xfId="0" applyNumberFormat="1" applyFill="1" applyBorder="1" applyAlignment="1">
      <alignment horizontal="left" vertical="top"/>
    </xf>
    <xf numFmtId="164" fontId="12" fillId="0" borderId="0" xfId="0" applyNumberFormat="1" applyFont="1" applyFill="1" applyBorder="1" applyAlignment="1">
      <alignment horizontal="left" vertical="top"/>
    </xf>
    <xf numFmtId="164" fontId="13" fillId="0" borderId="0" xfId="0" applyNumberFormat="1" applyFont="1" applyFill="1" applyBorder="1" applyAlignment="1">
      <alignment horizontal="left" vertical="top"/>
    </xf>
    <xf numFmtId="164" fontId="0" fillId="0" borderId="0" xfId="1" applyNumberFormat="1" applyFont="1" applyFill="1" applyBorder="1" applyAlignment="1">
      <alignment horizontal="left" vertical="top"/>
    </xf>
    <xf numFmtId="44" fontId="15" fillId="0" borderId="0" xfId="0" applyNumberFormat="1" applyFont="1" applyFill="1" applyBorder="1" applyAlignment="1">
      <alignment horizontal="left" vertical="top"/>
    </xf>
    <xf numFmtId="44" fontId="16" fillId="0" borderId="0" xfId="0" applyNumberFormat="1" applyFont="1" applyFill="1" applyBorder="1" applyAlignment="1">
      <alignment horizontal="left" vertical="top"/>
    </xf>
    <xf numFmtId="14" fontId="16" fillId="0" borderId="0" xfId="0" applyNumberFormat="1" applyFont="1" applyFill="1" applyBorder="1" applyAlignment="1">
      <alignment horizontal="left" vertical="top"/>
    </xf>
    <xf numFmtId="0" fontId="8"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0" fontId="0" fillId="2" borderId="0" xfId="0" applyFill="1" applyBorder="1" applyAlignment="1">
      <alignment horizontal="left" vertical="top"/>
    </xf>
    <xf numFmtId="0" fontId="8" fillId="2" borderId="0" xfId="0" applyFont="1" applyFill="1" applyBorder="1" applyAlignment="1">
      <alignment horizontal="left" vertical="top" wrapText="1"/>
    </xf>
    <xf numFmtId="44" fontId="12" fillId="5" borderId="16" xfId="1" applyNumberFormat="1" applyFont="1" applyFill="1" applyBorder="1" applyAlignment="1">
      <alignment horizontal="left" vertical="top"/>
    </xf>
    <xf numFmtId="0" fontId="8" fillId="2" borderId="0" xfId="0" applyFont="1" applyFill="1" applyBorder="1" applyAlignment="1">
      <alignment horizontal="left" vertical="top"/>
    </xf>
    <xf numFmtId="0" fontId="6" fillId="0" borderId="0" xfId="5"/>
    <xf numFmtId="0" fontId="17" fillId="0" borderId="0" xfId="5" applyFont="1"/>
    <xf numFmtId="44" fontId="0" fillId="0" borderId="0" xfId="6" applyFont="1"/>
    <xf numFmtId="0" fontId="17" fillId="0" borderId="0" xfId="5" applyFont="1" applyAlignment="1">
      <alignment horizontal="center" vertical="top" wrapText="1"/>
    </xf>
    <xf numFmtId="0" fontId="17" fillId="0" borderId="0" xfId="5" applyFont="1" applyFill="1" applyAlignment="1">
      <alignment horizontal="center" vertical="top" wrapText="1"/>
    </xf>
    <xf numFmtId="44" fontId="17" fillId="0" borderId="0" xfId="6" applyFont="1" applyAlignment="1">
      <alignment horizontal="center" vertical="top" wrapText="1"/>
    </xf>
    <xf numFmtId="0" fontId="6" fillId="0" borderId="0" xfId="5" applyFill="1"/>
    <xf numFmtId="17" fontId="6" fillId="0" borderId="0" xfId="5" quotePrefix="1" applyNumberFormat="1" applyFill="1"/>
    <xf numFmtId="14" fontId="6" fillId="0" borderId="0" xfId="5" applyNumberFormat="1" applyFill="1"/>
    <xf numFmtId="44" fontId="0" fillId="0" borderId="0" xfId="6" applyFont="1" applyFill="1"/>
    <xf numFmtId="0" fontId="6" fillId="0" borderId="0" xfId="5" applyFont="1" applyFill="1"/>
    <xf numFmtId="14" fontId="6" fillId="0" borderId="0" xfId="5" applyNumberFormat="1"/>
    <xf numFmtId="14" fontId="6" fillId="0" borderId="0" xfId="5" applyNumberFormat="1" applyAlignment="1">
      <alignment horizontal="center" wrapText="1"/>
    </xf>
    <xf numFmtId="44" fontId="17" fillId="0" borderId="0" xfId="6" applyFont="1"/>
    <xf numFmtId="14" fontId="6" fillId="0" borderId="0" xfId="5" quotePrefix="1" applyNumberFormat="1"/>
    <xf numFmtId="44" fontId="6" fillId="0" borderId="0" xfId="1" applyFont="1"/>
    <xf numFmtId="44" fontId="17" fillId="0" borderId="0" xfId="1" applyFont="1" applyAlignment="1">
      <alignment horizontal="center" vertical="top" wrapText="1"/>
    </xf>
    <xf numFmtId="44" fontId="6" fillId="0" borderId="0" xfId="1" applyFont="1" applyAlignment="1">
      <alignment horizontal="center" wrapText="1"/>
    </xf>
    <xf numFmtId="44" fontId="6" fillId="0" borderId="0" xfId="1" applyFont="1" applyFill="1" applyAlignment="1">
      <alignment horizontal="center" vertical="center" wrapText="1"/>
    </xf>
    <xf numFmtId="44" fontId="12" fillId="0" borderId="16" xfId="1" applyNumberFormat="1" applyFont="1" applyFill="1" applyBorder="1" applyAlignment="1">
      <alignment horizontal="left" vertical="top"/>
    </xf>
    <xf numFmtId="44" fontId="8" fillId="0" borderId="11" xfId="1" applyFont="1" applyFill="1" applyBorder="1" applyAlignment="1">
      <alignment horizontal="left" vertical="top"/>
    </xf>
    <xf numFmtId="14" fontId="6" fillId="0" borderId="0" xfId="5" applyNumberFormat="1" applyFill="1" applyAlignment="1">
      <alignment horizontal="center"/>
    </xf>
    <xf numFmtId="44" fontId="6" fillId="0" borderId="0" xfId="1" applyFont="1" applyFill="1" applyAlignment="1">
      <alignment horizontal="center"/>
    </xf>
    <xf numFmtId="44" fontId="6" fillId="0" borderId="0" xfId="1" quotePrefix="1" applyFont="1" applyFill="1" applyAlignment="1">
      <alignment horizontal="center"/>
    </xf>
    <xf numFmtId="14" fontId="6" fillId="0" borderId="0" xfId="5" applyNumberFormat="1" applyFill="1" applyAlignment="1">
      <alignment horizontal="center" vertical="center" wrapText="1"/>
    </xf>
    <xf numFmtId="0" fontId="14" fillId="0" borderId="0" xfId="4" quotePrefix="1"/>
    <xf numFmtId="0" fontId="17" fillId="6" borderId="0" xfId="5" applyFont="1" applyFill="1"/>
    <xf numFmtId="0" fontId="6" fillId="6" borderId="0" xfId="5" applyFill="1"/>
    <xf numFmtId="44" fontId="6" fillId="6" borderId="0" xfId="1" applyFont="1" applyFill="1"/>
    <xf numFmtId="44" fontId="0" fillId="6" borderId="0" xfId="6" applyFont="1" applyFill="1"/>
    <xf numFmtId="0" fontId="8" fillId="2" borderId="0" xfId="0" applyFont="1" applyFill="1" applyBorder="1" applyAlignment="1">
      <alignment horizontal="left" vertical="top" wrapText="1"/>
    </xf>
    <xf numFmtId="0" fontId="0" fillId="2" borderId="0" xfId="0" applyFill="1" applyBorder="1" applyAlignment="1">
      <alignment horizontal="left" vertical="top"/>
    </xf>
    <xf numFmtId="0" fontId="5" fillId="0" borderId="0" xfId="5" applyFont="1" applyAlignment="1">
      <alignment vertical="top" wrapText="1"/>
    </xf>
    <xf numFmtId="0" fontId="6" fillId="0" borderId="0" xfId="5" applyAlignment="1">
      <alignment wrapText="1"/>
    </xf>
    <xf numFmtId="44" fontId="0" fillId="2" borderId="0" xfId="0" applyNumberFormat="1" applyFill="1" applyBorder="1" applyAlignment="1">
      <alignment horizontal="left" vertical="top"/>
    </xf>
    <xf numFmtId="165" fontId="17" fillId="0" borderId="0" xfId="6" applyNumberFormat="1" applyFont="1"/>
    <xf numFmtId="165" fontId="6" fillId="0" borderId="0" xfId="6" applyNumberFormat="1" applyFont="1" applyAlignment="1">
      <alignment vertical="top"/>
    </xf>
    <xf numFmtId="165" fontId="17" fillId="2" borderId="0" xfId="6" applyNumberFormat="1" applyFont="1" applyFill="1"/>
    <xf numFmtId="165" fontId="0" fillId="2" borderId="0" xfId="0" applyNumberFormat="1" applyFill="1" applyBorder="1" applyAlignment="1">
      <alignment horizontal="left" vertical="top"/>
    </xf>
    <xf numFmtId="165" fontId="0" fillId="0" borderId="0" xfId="1" applyNumberFormat="1" applyFont="1" applyFill="1" applyBorder="1" applyAlignment="1">
      <alignment horizontal="left" vertical="top"/>
    </xf>
    <xf numFmtId="165" fontId="11" fillId="0" borderId="0" xfId="0" applyNumberFormat="1" applyFont="1" applyFill="1" applyBorder="1" applyAlignment="1">
      <alignment horizontal="left" vertical="top"/>
    </xf>
    <xf numFmtId="0" fontId="12" fillId="0" borderId="0" xfId="0" applyFont="1" applyFill="1" applyBorder="1" applyAlignment="1">
      <alignment horizontal="left" vertical="top" wrapText="1"/>
    </xf>
    <xf numFmtId="0" fontId="6" fillId="7" borderId="0" xfId="5" applyFill="1"/>
    <xf numFmtId="0" fontId="17" fillId="7" borderId="0" xfId="5" applyFont="1" applyFill="1"/>
    <xf numFmtId="0" fontId="6" fillId="7" borderId="0" xfId="5" applyFont="1" applyFill="1"/>
    <xf numFmtId="44" fontId="6" fillId="7" borderId="0" xfId="1" applyFont="1" applyFill="1"/>
    <xf numFmtId="14" fontId="6" fillId="7" borderId="0" xfId="5" applyNumberFormat="1" applyFont="1" applyFill="1"/>
    <xf numFmtId="44" fontId="12" fillId="7" borderId="0" xfId="6" applyFont="1" applyFill="1"/>
    <xf numFmtId="0" fontId="14" fillId="0" borderId="0" xfId="4" quotePrefix="1" applyAlignment="1">
      <alignment vertical="top"/>
    </xf>
    <xf numFmtId="0" fontId="4" fillId="0" borderId="0" xfId="5" applyFont="1" applyAlignment="1">
      <alignment vertical="top"/>
    </xf>
    <xf numFmtId="14" fontId="6" fillId="0" borderId="0" xfId="5" applyNumberFormat="1" applyAlignment="1">
      <alignment vertical="top"/>
    </xf>
    <xf numFmtId="165" fontId="6" fillId="0" borderId="0" xfId="1" applyNumberFormat="1" applyFont="1" applyAlignment="1">
      <alignment vertical="top"/>
    </xf>
    <xf numFmtId="14" fontId="6" fillId="0" borderId="0" xfId="1" applyNumberFormat="1" applyFont="1" applyAlignment="1">
      <alignment vertical="top"/>
    </xf>
    <xf numFmtId="44" fontId="6" fillId="0" borderId="0" xfId="1" applyFont="1" applyAlignment="1">
      <alignment vertical="top"/>
    </xf>
    <xf numFmtId="17" fontId="6" fillId="0" borderId="0" xfId="5" applyNumberFormat="1" applyFill="1" applyAlignment="1">
      <alignment vertical="top"/>
    </xf>
    <xf numFmtId="44" fontId="9" fillId="2" borderId="0" xfId="6" applyFont="1" applyFill="1" applyAlignment="1">
      <alignment vertical="top"/>
    </xf>
    <xf numFmtId="0" fontId="4" fillId="2" borderId="0" xfId="5" applyFont="1" applyFill="1" applyAlignment="1">
      <alignment vertical="top" wrapText="1"/>
    </xf>
    <xf numFmtId="0" fontId="6" fillId="0" borderId="0" xfId="5" applyAlignment="1">
      <alignment vertical="top"/>
    </xf>
    <xf numFmtId="17" fontId="6" fillId="0" borderId="0" xfId="5" quotePrefix="1" applyNumberFormat="1" applyFill="1" applyAlignment="1">
      <alignment vertical="top"/>
    </xf>
    <xf numFmtId="44" fontId="0" fillId="0" borderId="0" xfId="1" applyFont="1" applyFill="1" applyBorder="1" applyAlignment="1">
      <alignment horizontal="left" vertical="top" wrapText="1"/>
    </xf>
    <xf numFmtId="0" fontId="17" fillId="8" borderId="0" xfId="5" applyFont="1" applyFill="1"/>
    <xf numFmtId="0" fontId="14" fillId="0" borderId="0" xfId="4" applyFill="1"/>
    <xf numFmtId="0" fontId="14" fillId="0" borderId="0" xfId="4" quotePrefix="1" applyFill="1"/>
    <xf numFmtId="0" fontId="6" fillId="8" borderId="0" xfId="5" applyFill="1"/>
    <xf numFmtId="44" fontId="6" fillId="8" borderId="0" xfId="1" applyFont="1" applyFill="1"/>
    <xf numFmtId="165" fontId="9" fillId="2" borderId="0" xfId="6" applyNumberFormat="1" applyFont="1" applyFill="1"/>
    <xf numFmtId="0" fontId="3" fillId="0" borderId="0" xfId="5" applyFont="1" applyAlignment="1">
      <alignment horizontal="left" vertical="top" wrapText="1"/>
    </xf>
    <xf numFmtId="0" fontId="8" fillId="2" borderId="0" xfId="0" applyFont="1" applyFill="1" applyBorder="1" applyAlignment="1">
      <alignment horizontal="left" vertical="top" wrapText="1"/>
    </xf>
    <xf numFmtId="0" fontId="0" fillId="2" borderId="0" xfId="0" applyFill="1" applyBorder="1" applyAlignment="1">
      <alignment horizontal="left" vertical="top"/>
    </xf>
    <xf numFmtId="0" fontId="10" fillId="0" borderId="0" xfId="0" applyFont="1" applyFill="1" applyBorder="1" applyAlignment="1">
      <alignment horizontal="left" vertical="top" wrapText="1"/>
    </xf>
    <xf numFmtId="0" fontId="9" fillId="0" borderId="1" xfId="0" applyFont="1" applyFill="1" applyBorder="1" applyAlignment="1">
      <alignment horizontal="center" vertical="top"/>
    </xf>
    <xf numFmtId="0" fontId="9" fillId="0" borderId="6" xfId="0" applyFont="1" applyFill="1" applyBorder="1" applyAlignment="1">
      <alignment horizontal="center" vertical="top"/>
    </xf>
    <xf numFmtId="0" fontId="8" fillId="0" borderId="0" xfId="0" applyFont="1" applyFill="1" applyBorder="1" applyAlignment="1">
      <alignment horizontal="left" vertical="top" wrapText="1"/>
    </xf>
    <xf numFmtId="0" fontId="10" fillId="0" borderId="1" xfId="0" applyFont="1" applyFill="1" applyBorder="1" applyAlignment="1">
      <alignment horizontal="center" vertical="top"/>
    </xf>
    <xf numFmtId="0" fontId="0" fillId="0" borderId="6" xfId="0" applyFill="1" applyBorder="1" applyAlignment="1">
      <alignment horizontal="center" vertical="top"/>
    </xf>
    <xf numFmtId="44" fontId="15" fillId="0" borderId="0" xfId="1" applyFont="1" applyFill="1" applyBorder="1" applyAlignment="1">
      <alignment horizontal="left" vertical="top"/>
    </xf>
    <xf numFmtId="14" fontId="15" fillId="0" borderId="0" xfId="0" applyNumberFormat="1" applyFont="1" applyFill="1" applyBorder="1" applyAlignment="1">
      <alignment horizontal="left" vertical="top"/>
    </xf>
    <xf numFmtId="164" fontId="15" fillId="0" borderId="0" xfId="0" applyNumberFormat="1" applyFont="1" applyFill="1" applyBorder="1" applyAlignment="1">
      <alignment horizontal="left" vertical="top"/>
    </xf>
    <xf numFmtId="164" fontId="20" fillId="0" borderId="0" xfId="0" applyNumberFormat="1" applyFont="1" applyFill="1" applyBorder="1" applyAlignment="1">
      <alignment horizontal="left" vertical="top"/>
    </xf>
    <xf numFmtId="0" fontId="17" fillId="0" borderId="0" xfId="5" applyFont="1" applyFill="1" applyAlignment="1">
      <alignment horizontal="center" vertical="top" wrapText="1"/>
    </xf>
    <xf numFmtId="14" fontId="1" fillId="0" borderId="0" xfId="5" applyNumberFormat="1" applyFont="1" applyAlignment="1">
      <alignment vertical="top"/>
    </xf>
    <xf numFmtId="14" fontId="1" fillId="0" borderId="0" xfId="1" quotePrefix="1" applyNumberFormat="1" applyFont="1" applyAlignment="1">
      <alignment vertical="top"/>
    </xf>
    <xf numFmtId="14" fontId="6" fillId="0" borderId="0" xfId="5" quotePrefix="1" applyNumberFormat="1" applyAlignment="1">
      <alignment vertical="top"/>
    </xf>
    <xf numFmtId="44" fontId="6" fillId="0" borderId="0" xfId="1" quotePrefix="1" applyFont="1" applyAlignment="1">
      <alignment vertical="top"/>
    </xf>
    <xf numFmtId="0" fontId="6" fillId="0" borderId="0" xfId="5" applyAlignment="1">
      <alignment vertical="top" wrapText="1"/>
    </xf>
    <xf numFmtId="0" fontId="2" fillId="0" borderId="0" xfId="5" applyFont="1" applyAlignment="1">
      <alignment vertical="top" wrapText="1"/>
    </xf>
    <xf numFmtId="0" fontId="17" fillId="2" borderId="0" xfId="5" applyFont="1" applyFill="1" applyAlignment="1">
      <alignment wrapText="1"/>
    </xf>
    <xf numFmtId="0" fontId="6" fillId="0" borderId="0" xfId="5" applyFill="1" applyAlignment="1">
      <alignment wrapText="1"/>
    </xf>
    <xf numFmtId="0" fontId="5" fillId="0" borderId="0" xfId="5" applyFont="1" applyAlignment="1">
      <alignment wrapText="1"/>
    </xf>
    <xf numFmtId="0" fontId="17" fillId="0" borderId="0" xfId="5" applyFont="1" applyAlignment="1">
      <alignment wrapText="1"/>
    </xf>
    <xf numFmtId="0" fontId="1" fillId="0" borderId="0" xfId="5" applyFont="1" applyAlignment="1">
      <alignment horizontal="left" vertical="top" wrapText="1"/>
    </xf>
    <xf numFmtId="0" fontId="1" fillId="0" borderId="0" xfId="5" applyFont="1" applyAlignment="1">
      <alignment vertical="top" wrapText="1"/>
    </xf>
    <xf numFmtId="44" fontId="0" fillId="4" borderId="0" xfId="6" applyFont="1" applyFill="1"/>
    <xf numFmtId="0" fontId="1" fillId="4" borderId="0" xfId="5" applyFont="1" applyFill="1" applyAlignment="1">
      <alignment wrapText="1"/>
    </xf>
    <xf numFmtId="0" fontId="5" fillId="9" borderId="0" xfId="5" applyFont="1" applyFill="1" applyAlignment="1">
      <alignment wrapText="1"/>
    </xf>
    <xf numFmtId="44" fontId="0" fillId="9" borderId="0" xfId="6" applyFont="1" applyFill="1"/>
    <xf numFmtId="0" fontId="6" fillId="10" borderId="0" xfId="5" applyFill="1"/>
    <xf numFmtId="0" fontId="17" fillId="10" borderId="0" xfId="5" applyFont="1" applyFill="1"/>
    <xf numFmtId="0" fontId="6" fillId="10" borderId="0" xfId="5" applyFont="1" applyFill="1"/>
    <xf numFmtId="44" fontId="6" fillId="10" borderId="0" xfId="1" applyFont="1" applyFill="1"/>
    <xf numFmtId="14" fontId="6" fillId="10" borderId="0" xfId="5" applyNumberFormat="1" applyFont="1" applyFill="1"/>
    <xf numFmtId="44" fontId="12" fillId="10" borderId="0" xfId="6" applyFont="1" applyFill="1"/>
    <xf numFmtId="14" fontId="6" fillId="0" borderId="0" xfId="5" applyNumberFormat="1" applyFill="1" applyAlignment="1">
      <alignment vertical="top"/>
    </xf>
  </cellXfs>
  <cellStyles count="7">
    <cellStyle name="Currency" xfId="1" builtinId="4"/>
    <cellStyle name="Currency 2" xfId="3"/>
    <cellStyle name="Currency 3" xfId="6"/>
    <cellStyle name="Hyperlink" xfId="4" builtinId="8"/>
    <cellStyle name="Normal" xfId="0" builtinId="0"/>
    <cellStyle name="Normal 2" xfId="2"/>
    <cellStyle name="Normal 3" xfId="5"/>
  </cellStyles>
  <dxfs count="21">
    <dxf>
      <font>
        <b val="0"/>
        <i val="0"/>
        <strike val="0"/>
        <condense val="0"/>
        <extend val="0"/>
        <outline val="0"/>
        <shadow val="0"/>
        <u val="none"/>
        <vertAlign val="baseline"/>
        <sz val="10"/>
        <color rgb="FFFF0000"/>
        <name val="Times New Roman"/>
        <scheme val="none"/>
      </font>
      <numFmt numFmtId="164" formatCode="&quot;$&quot;#,##0.00"/>
      <fill>
        <patternFill patternType="none">
          <fgColor indexed="64"/>
          <bgColor indexed="65"/>
        </patternFill>
      </fill>
      <alignment horizontal="left"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Times New Roman"/>
        <scheme val="none"/>
      </font>
      <numFmt numFmtId="19" formatCode="m/d/yyyy"/>
      <fill>
        <patternFill patternType="none">
          <fgColor indexed="64"/>
          <bgColor indexed="65"/>
        </patternFill>
      </fill>
      <alignment horizontal="left"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Times New Roman"/>
        <scheme val="none"/>
      </font>
      <numFmt numFmtId="34" formatCode="_(&quot;$&quot;* #,##0.00_);_(&quot;$&quot;* \(#,##0.00\);_(&quot;$&quot;* &quot;-&quot;??_);_(@_)"/>
      <fill>
        <patternFill patternType="none">
          <fgColor indexed="64"/>
          <bgColor indexed="65"/>
        </patternFill>
      </fill>
      <alignment horizontal="left"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Times New Roman"/>
        <scheme val="none"/>
      </font>
      <numFmt numFmtId="34" formatCode="_(&quot;$&quot;* #,##0.00_);_(&quot;$&quot;* \(#,##0.00\);_(&quot;$&quot;* &quot;-&quot;??_);_(@_)"/>
      <fill>
        <patternFill patternType="none">
          <fgColor indexed="64"/>
          <bgColor indexed="65"/>
        </patternFill>
      </fill>
      <alignment horizontal="left"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Times New Roman"/>
        <scheme val="none"/>
      </font>
      <numFmt numFmtId="34" formatCode="_(&quot;$&quot;* #,##0.00_);_(&quot;$&quot;* \(#,##0.00\);_(&quot;$&quot;* &quot;-&quot;??_);_(@_)"/>
      <fill>
        <patternFill patternType="none">
          <fgColor indexed="64"/>
          <bgColor indexed="65"/>
        </patternFill>
      </fill>
      <alignment horizontal="left"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left"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left"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Times New Roman"/>
        <scheme val="none"/>
      </font>
      <numFmt numFmtId="34" formatCode="_(&quot;$&quot;* #,##0.00_);_(&quot;$&quot;* \(#,##0.00\);_(&quot;$&quot;* &quot;-&quot;??_);_(@_)"/>
      <fill>
        <patternFill patternType="none">
          <fgColor indexed="64"/>
          <bgColor indexed="65"/>
        </patternFill>
      </fill>
      <alignment horizontal="left" vertical="top" textRotation="0" wrapText="0" indent="0" justifyLastLine="0" shrinkToFit="0" readingOrder="0"/>
      <border diagonalUp="0" diagonalDown="0" outline="0">
        <left/>
        <right/>
        <top/>
        <bottom/>
      </border>
    </dxf>
    <dxf>
      <numFmt numFmtId="19" formatCode="m/d/yyyy"/>
      <fill>
        <patternFill patternType="none">
          <fgColor indexed="64"/>
          <bgColor indexed="65"/>
        </patternFill>
      </fill>
      <alignment horizontal="left"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left"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left"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Times New Roman"/>
        <scheme val="none"/>
      </font>
      <numFmt numFmtId="164" formatCode="&quot;$&quot;#,##0.00"/>
      <fill>
        <patternFill patternType="none">
          <fgColor indexed="64"/>
          <bgColor indexed="65"/>
        </patternFill>
      </fill>
      <alignment horizontal="left" vertical="top" textRotation="0" wrapText="0" indent="0" justifyLastLine="0" shrinkToFit="0" readingOrder="0"/>
    </dxf>
    <dxf>
      <numFmt numFmtId="19" formatCode="m/d/yyyy"/>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left" vertical="top" textRotation="0" wrapText="0" indent="0" justifyLastLine="0" shrinkToFit="0" readingOrder="0"/>
    </dxf>
    <dxf>
      <numFmt numFmtId="19" formatCode="m/d/yyyy"/>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left" vertical="top"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hyperlink" Target="tmlink://B48108085C7242DFAEFD8862EBBAFC85/E152D22EEC0B45CDA52F25D06786DA3F/" TargetMode="External"/><Relationship Id="rId3" Type="http://schemas.openxmlformats.org/officeDocument/2006/relationships/hyperlink" Target="tmlink://A9822D1358B8452B9F445E7D8C69D4D5/E152D22EEC0B45CDA52F25D06786DA3F/" TargetMode="External"/><Relationship Id="rId7" Type="http://schemas.openxmlformats.org/officeDocument/2006/relationships/hyperlink" Target="tmlink://D5B14F4CCA48425A9F6DF4358D2FB201/E152D22EEC0B45CDA52F25D06786DA3F/" TargetMode="External"/><Relationship Id="rId12" Type="http://schemas.openxmlformats.org/officeDocument/2006/relationships/image" Target="../media/image6.png"/><Relationship Id="rId2" Type="http://schemas.openxmlformats.org/officeDocument/2006/relationships/image" Target="../media/image1.png"/><Relationship Id="rId1" Type="http://schemas.openxmlformats.org/officeDocument/2006/relationships/hyperlink" Target="tmlink://695C064A44034008A4AA490D7B9AC836/E152D22EEC0B45CDA52F25D06786DA3F/" TargetMode="External"/><Relationship Id="rId6" Type="http://schemas.openxmlformats.org/officeDocument/2006/relationships/image" Target="../media/image3.png"/><Relationship Id="rId11" Type="http://schemas.openxmlformats.org/officeDocument/2006/relationships/hyperlink" Target="tmlink://C43CBFE7A7AB444CBC89D75BD1E62BB0/E152D22EEC0B45CDA52F25D06786DA3F/" TargetMode="External"/><Relationship Id="rId5" Type="http://schemas.openxmlformats.org/officeDocument/2006/relationships/hyperlink" Target="tmlink://59E190436039459C93B09DD827C121BE/E152D22EEC0B45CDA52F25D06786DA3F/" TargetMode="External"/><Relationship Id="rId10" Type="http://schemas.openxmlformats.org/officeDocument/2006/relationships/image" Target="../media/image5.png"/><Relationship Id="rId4" Type="http://schemas.openxmlformats.org/officeDocument/2006/relationships/image" Target="../media/image2.png"/><Relationship Id="rId9" Type="http://schemas.openxmlformats.org/officeDocument/2006/relationships/hyperlink" Target="tmlink://082C9310500A4FD39E72426C0FAEFD7F/E152D22EEC0B45CDA52F25D06786DA3F/" TargetMode="External"/><Relationship Id="rId14" Type="http://schemas.openxmlformats.org/officeDocument/2006/relationships/image" Target="../media/image7.png"/></Relationships>
</file>

<file path=xl/drawings/_rels/drawing2.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hyperlink" Target="tmlink://CEC3D4C37E0C4EAEA37335F8B256B94A/E152D22EEC0B45CDA52F25D06786DA3F/"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hyperlink" Target="tmlink://6FC3D132FEFD4A1E8439D6772DD3977A/E152D22EEC0B45CDA52F25D06786DA3F/" TargetMode="External"/></Relationships>
</file>

<file path=xl/drawings/_rels/drawing4.xml.rels><?xml version="1.0" encoding="UTF-8" standalone="yes"?>
<Relationships xmlns="http://schemas.openxmlformats.org/package/2006/relationships"><Relationship Id="rId3" Type="http://schemas.openxmlformats.org/officeDocument/2006/relationships/hyperlink" Target="tmlink://F51081352214404E8AE935A900DC2CA9/E152D22EEC0B45CDA52F25D06786DA3F/" TargetMode="External"/><Relationship Id="rId2" Type="http://schemas.openxmlformats.org/officeDocument/2006/relationships/image" Target="../media/image10.png"/><Relationship Id="rId1" Type="http://schemas.openxmlformats.org/officeDocument/2006/relationships/hyperlink" Target="tmlink://33BA7F6C8BA649A29F31CCBE5E67F8D5/E152D22EEC0B45CDA52F25D06786DA3F/" TargetMode="External"/><Relationship Id="rId4"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7</xdr:col>
      <xdr:colOff>1</xdr:colOff>
      <xdr:row>5</xdr:row>
      <xdr:rowOff>1</xdr:rowOff>
    </xdr:from>
    <xdr:to>
      <xdr:col>7</xdr:col>
      <xdr:colOff>723964</xdr:colOff>
      <xdr:row>5</xdr:row>
      <xdr:rowOff>175276</xdr:rowOff>
    </xdr:to>
    <xdr:pic>
      <xdr:nvPicPr>
        <xdr:cNvPr id="2" name="Picture 1" descr="B.2.25|pdf|695C064A44034008A4AA490D7B9AC836|5|3">
          <a:hlinkClick xmlns:r="http://schemas.openxmlformats.org/officeDocument/2006/relationships" r:id="rId1" tooltip="B.2.25"/>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1" y="1104901"/>
          <a:ext cx="723963" cy="175275"/>
        </a:xfrm>
        <a:prstGeom prst="rect">
          <a:avLst/>
        </a:prstGeom>
        <a:solidFill>
          <a:scrgbClr r="0" g="0" b="0">
            <a:alpha val="0"/>
          </a:scrgbClr>
        </a:solidFill>
      </xdr:spPr>
    </xdr:pic>
    <xdr:clientData/>
  </xdr:twoCellAnchor>
  <xdr:twoCellAnchor editAs="oneCell">
    <xdr:from>
      <xdr:col>7</xdr:col>
      <xdr:colOff>0</xdr:colOff>
      <xdr:row>6</xdr:row>
      <xdr:rowOff>7620</xdr:rowOff>
    </xdr:from>
    <xdr:to>
      <xdr:col>7</xdr:col>
      <xdr:colOff>723963</xdr:colOff>
      <xdr:row>7</xdr:row>
      <xdr:rowOff>15</xdr:rowOff>
    </xdr:to>
    <xdr:pic>
      <xdr:nvPicPr>
        <xdr:cNvPr id="3" name="Picture 2" descr="B.2.25|pdf|695C064A44034008A4AA490D7B9AC836|5|3">
          <a:hlinkClick xmlns:r="http://schemas.openxmlformats.org/officeDocument/2006/relationships" r:id="rId1" tooltip="B.2.25"/>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1295400"/>
          <a:ext cx="723963" cy="175275"/>
        </a:xfrm>
        <a:prstGeom prst="rect">
          <a:avLst/>
        </a:prstGeom>
        <a:solidFill>
          <a:scrgbClr r="0" g="0" b="0">
            <a:alpha val="0"/>
          </a:scrgbClr>
        </a:solidFill>
      </xdr:spPr>
    </xdr:pic>
    <xdr:clientData/>
  </xdr:twoCellAnchor>
  <xdr:twoCellAnchor editAs="oneCell">
    <xdr:from>
      <xdr:col>7</xdr:col>
      <xdr:colOff>0</xdr:colOff>
      <xdr:row>7</xdr:row>
      <xdr:rowOff>7620</xdr:rowOff>
    </xdr:from>
    <xdr:to>
      <xdr:col>7</xdr:col>
      <xdr:colOff>723963</xdr:colOff>
      <xdr:row>8</xdr:row>
      <xdr:rowOff>14</xdr:rowOff>
    </xdr:to>
    <xdr:pic>
      <xdr:nvPicPr>
        <xdr:cNvPr id="4" name="Picture 3" descr="B.2.25|pdf|695C064A44034008A4AA490D7B9AC836|5|3">
          <a:hlinkClick xmlns:r="http://schemas.openxmlformats.org/officeDocument/2006/relationships" r:id="rId1" tooltip="B.2.25"/>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1478280"/>
          <a:ext cx="723963" cy="175275"/>
        </a:xfrm>
        <a:prstGeom prst="rect">
          <a:avLst/>
        </a:prstGeom>
        <a:solidFill>
          <a:scrgbClr r="0" g="0" b="0">
            <a:alpha val="0"/>
          </a:scrgbClr>
        </a:solidFill>
      </xdr:spPr>
    </xdr:pic>
    <xdr:clientData/>
  </xdr:twoCellAnchor>
  <xdr:twoCellAnchor editAs="oneCell">
    <xdr:from>
      <xdr:col>7</xdr:col>
      <xdr:colOff>0</xdr:colOff>
      <xdr:row>8</xdr:row>
      <xdr:rowOff>0</xdr:rowOff>
    </xdr:from>
    <xdr:to>
      <xdr:col>7</xdr:col>
      <xdr:colOff>723963</xdr:colOff>
      <xdr:row>8</xdr:row>
      <xdr:rowOff>175275</xdr:rowOff>
    </xdr:to>
    <xdr:pic>
      <xdr:nvPicPr>
        <xdr:cNvPr id="5" name="Picture 4" descr="B.2.25|pdf|695C064A44034008A4AA490D7B9AC836|5|3">
          <a:hlinkClick xmlns:r="http://schemas.openxmlformats.org/officeDocument/2006/relationships" r:id="rId1" tooltip="B.2.25"/>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1653540"/>
          <a:ext cx="723963" cy="175275"/>
        </a:xfrm>
        <a:prstGeom prst="rect">
          <a:avLst/>
        </a:prstGeom>
        <a:solidFill>
          <a:scrgbClr r="0" g="0" b="0">
            <a:alpha val="0"/>
          </a:scrgbClr>
        </a:solidFill>
      </xdr:spPr>
    </xdr:pic>
    <xdr:clientData/>
  </xdr:twoCellAnchor>
  <xdr:twoCellAnchor editAs="oneCell">
    <xdr:from>
      <xdr:col>7</xdr:col>
      <xdr:colOff>0</xdr:colOff>
      <xdr:row>22</xdr:row>
      <xdr:rowOff>0</xdr:rowOff>
    </xdr:from>
    <xdr:to>
      <xdr:col>7</xdr:col>
      <xdr:colOff>723963</xdr:colOff>
      <xdr:row>22</xdr:row>
      <xdr:rowOff>175275</xdr:rowOff>
    </xdr:to>
    <xdr:pic>
      <xdr:nvPicPr>
        <xdr:cNvPr id="6" name="Picture 5" descr="B.2.25|pdf|695C064A44034008A4AA490D7B9AC836|5|3">
          <a:hlinkClick xmlns:r="http://schemas.openxmlformats.org/officeDocument/2006/relationships" r:id="rId1" tooltip="B.2.25"/>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5318760"/>
          <a:ext cx="723963" cy="175275"/>
        </a:xfrm>
        <a:prstGeom prst="rect">
          <a:avLst/>
        </a:prstGeom>
        <a:solidFill>
          <a:scrgbClr r="0" g="0" b="0">
            <a:alpha val="0"/>
          </a:scrgbClr>
        </a:solidFill>
      </xdr:spPr>
    </xdr:pic>
    <xdr:clientData/>
  </xdr:twoCellAnchor>
  <xdr:twoCellAnchor editAs="oneCell">
    <xdr:from>
      <xdr:col>7</xdr:col>
      <xdr:colOff>0</xdr:colOff>
      <xdr:row>30</xdr:row>
      <xdr:rowOff>0</xdr:rowOff>
    </xdr:from>
    <xdr:to>
      <xdr:col>7</xdr:col>
      <xdr:colOff>723963</xdr:colOff>
      <xdr:row>30</xdr:row>
      <xdr:rowOff>175275</xdr:rowOff>
    </xdr:to>
    <xdr:pic>
      <xdr:nvPicPr>
        <xdr:cNvPr id="7" name="Picture 6" descr="B.2.25|pdf|695C064A44034008A4AA490D7B9AC836|5|3">
          <a:hlinkClick xmlns:r="http://schemas.openxmlformats.org/officeDocument/2006/relationships" r:id="rId1" tooltip="B.2.25"/>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7886700"/>
          <a:ext cx="723963" cy="175275"/>
        </a:xfrm>
        <a:prstGeom prst="rect">
          <a:avLst/>
        </a:prstGeom>
        <a:solidFill>
          <a:scrgbClr r="0" g="0" b="0">
            <a:alpha val="0"/>
          </a:scrgbClr>
        </a:solidFill>
      </xdr:spPr>
    </xdr:pic>
    <xdr:clientData/>
  </xdr:twoCellAnchor>
  <xdr:twoCellAnchor editAs="oneCell">
    <xdr:from>
      <xdr:col>7</xdr:col>
      <xdr:colOff>1</xdr:colOff>
      <xdr:row>9</xdr:row>
      <xdr:rowOff>1</xdr:rowOff>
    </xdr:from>
    <xdr:to>
      <xdr:col>7</xdr:col>
      <xdr:colOff>723964</xdr:colOff>
      <xdr:row>9</xdr:row>
      <xdr:rowOff>175276</xdr:rowOff>
    </xdr:to>
    <xdr:pic>
      <xdr:nvPicPr>
        <xdr:cNvPr id="8" name="Picture 7" descr="B.2.26|pdf|A9822D1358B8452B9F445E7D8C69D4D5|5|3">
          <a:hlinkClick xmlns:r="http://schemas.openxmlformats.org/officeDocument/2006/relationships" r:id="rId3" tooltip="B.2.26"/>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1" y="1836421"/>
          <a:ext cx="723963" cy="175275"/>
        </a:xfrm>
        <a:prstGeom prst="rect">
          <a:avLst/>
        </a:prstGeom>
        <a:solidFill>
          <a:scrgbClr r="0" g="0" b="0">
            <a:alpha val="0"/>
          </a:scrgbClr>
        </a:solidFill>
      </xdr:spPr>
    </xdr:pic>
    <xdr:clientData/>
  </xdr:twoCellAnchor>
  <xdr:twoCellAnchor editAs="oneCell">
    <xdr:from>
      <xdr:col>7</xdr:col>
      <xdr:colOff>0</xdr:colOff>
      <xdr:row>10</xdr:row>
      <xdr:rowOff>0</xdr:rowOff>
    </xdr:from>
    <xdr:to>
      <xdr:col>7</xdr:col>
      <xdr:colOff>723963</xdr:colOff>
      <xdr:row>10</xdr:row>
      <xdr:rowOff>175275</xdr:rowOff>
    </xdr:to>
    <xdr:pic>
      <xdr:nvPicPr>
        <xdr:cNvPr id="9" name="Picture 8" descr="B.2.26|pdf|A9822D1358B8452B9F445E7D8C69D4D5|5|3">
          <a:hlinkClick xmlns:r="http://schemas.openxmlformats.org/officeDocument/2006/relationships" r:id="rId3" tooltip="B.2.26"/>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2019300"/>
          <a:ext cx="723963" cy="175275"/>
        </a:xfrm>
        <a:prstGeom prst="rect">
          <a:avLst/>
        </a:prstGeom>
        <a:solidFill>
          <a:scrgbClr r="0" g="0" b="0">
            <a:alpha val="0"/>
          </a:scrgbClr>
        </a:solidFill>
      </xdr:spPr>
    </xdr:pic>
    <xdr:clientData/>
  </xdr:twoCellAnchor>
  <xdr:twoCellAnchor editAs="oneCell">
    <xdr:from>
      <xdr:col>7</xdr:col>
      <xdr:colOff>0</xdr:colOff>
      <xdr:row>11</xdr:row>
      <xdr:rowOff>0</xdr:rowOff>
    </xdr:from>
    <xdr:to>
      <xdr:col>7</xdr:col>
      <xdr:colOff>723963</xdr:colOff>
      <xdr:row>11</xdr:row>
      <xdr:rowOff>175275</xdr:rowOff>
    </xdr:to>
    <xdr:pic>
      <xdr:nvPicPr>
        <xdr:cNvPr id="10" name="Picture 9" descr="B.2.26|pdf|A9822D1358B8452B9F445E7D8C69D4D5|5|3">
          <a:hlinkClick xmlns:r="http://schemas.openxmlformats.org/officeDocument/2006/relationships" r:id="rId3" tooltip="B.2.26"/>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2202180"/>
          <a:ext cx="723963" cy="175275"/>
        </a:xfrm>
        <a:prstGeom prst="rect">
          <a:avLst/>
        </a:prstGeom>
        <a:solidFill>
          <a:scrgbClr r="0" g="0" b="0">
            <a:alpha val="0"/>
          </a:scrgbClr>
        </a:solidFill>
      </xdr:spPr>
    </xdr:pic>
    <xdr:clientData/>
  </xdr:twoCellAnchor>
  <xdr:twoCellAnchor editAs="oneCell">
    <xdr:from>
      <xdr:col>7</xdr:col>
      <xdr:colOff>0</xdr:colOff>
      <xdr:row>22</xdr:row>
      <xdr:rowOff>0</xdr:rowOff>
    </xdr:from>
    <xdr:to>
      <xdr:col>7</xdr:col>
      <xdr:colOff>723963</xdr:colOff>
      <xdr:row>22</xdr:row>
      <xdr:rowOff>175275</xdr:rowOff>
    </xdr:to>
    <xdr:pic>
      <xdr:nvPicPr>
        <xdr:cNvPr id="11" name="Picture 10" descr="B.2.26|pdf|A9822D1358B8452B9F445E7D8C69D4D5|5|3">
          <a:hlinkClick xmlns:r="http://schemas.openxmlformats.org/officeDocument/2006/relationships" r:id="rId3" tooltip="B.2.26"/>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5501640"/>
          <a:ext cx="723963" cy="175275"/>
        </a:xfrm>
        <a:prstGeom prst="rect">
          <a:avLst/>
        </a:prstGeom>
        <a:solidFill>
          <a:scrgbClr r="0" g="0" b="0">
            <a:alpha val="0"/>
          </a:scrgbClr>
        </a:solidFill>
      </xdr:spPr>
    </xdr:pic>
    <xdr:clientData/>
  </xdr:twoCellAnchor>
  <xdr:twoCellAnchor editAs="oneCell">
    <xdr:from>
      <xdr:col>7</xdr:col>
      <xdr:colOff>1</xdr:colOff>
      <xdr:row>12</xdr:row>
      <xdr:rowOff>1</xdr:rowOff>
    </xdr:from>
    <xdr:to>
      <xdr:col>7</xdr:col>
      <xdr:colOff>723964</xdr:colOff>
      <xdr:row>12</xdr:row>
      <xdr:rowOff>175276</xdr:rowOff>
    </xdr:to>
    <xdr:pic>
      <xdr:nvPicPr>
        <xdr:cNvPr id="12" name="Picture 11" descr="B.2.27|pdf|59E190436039459C93B09DD827C121BE|5|3">
          <a:hlinkClick xmlns:r="http://schemas.openxmlformats.org/officeDocument/2006/relationships" r:id="rId5" tooltip="B.2.27"/>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1" y="2385061"/>
          <a:ext cx="723963" cy="175275"/>
        </a:xfrm>
        <a:prstGeom prst="rect">
          <a:avLst/>
        </a:prstGeom>
        <a:solidFill>
          <a:scrgbClr r="0" g="0" b="0">
            <a:alpha val="0"/>
          </a:scrgbClr>
        </a:solidFill>
      </xdr:spPr>
    </xdr:pic>
    <xdr:clientData/>
  </xdr:twoCellAnchor>
  <xdr:twoCellAnchor editAs="oneCell">
    <xdr:from>
      <xdr:col>7</xdr:col>
      <xdr:colOff>0</xdr:colOff>
      <xdr:row>23</xdr:row>
      <xdr:rowOff>0</xdr:rowOff>
    </xdr:from>
    <xdr:to>
      <xdr:col>7</xdr:col>
      <xdr:colOff>723963</xdr:colOff>
      <xdr:row>23</xdr:row>
      <xdr:rowOff>175275</xdr:rowOff>
    </xdr:to>
    <xdr:pic>
      <xdr:nvPicPr>
        <xdr:cNvPr id="14" name="Picture 13" descr="B.2.27|pdf|59E190436039459C93B09DD827C121BE|5|3">
          <a:hlinkClick xmlns:r="http://schemas.openxmlformats.org/officeDocument/2006/relationships" r:id="rId5" tooltip="B.2.27"/>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5684520"/>
          <a:ext cx="723963" cy="175275"/>
        </a:xfrm>
        <a:prstGeom prst="rect">
          <a:avLst/>
        </a:prstGeom>
        <a:solidFill>
          <a:scrgbClr r="0" g="0" b="0">
            <a:alpha val="0"/>
          </a:scrgbClr>
        </a:solidFill>
      </xdr:spPr>
    </xdr:pic>
    <xdr:clientData/>
  </xdr:twoCellAnchor>
  <xdr:twoCellAnchor editAs="oneCell">
    <xdr:from>
      <xdr:col>7</xdr:col>
      <xdr:colOff>1</xdr:colOff>
      <xdr:row>13</xdr:row>
      <xdr:rowOff>1</xdr:rowOff>
    </xdr:from>
    <xdr:to>
      <xdr:col>7</xdr:col>
      <xdr:colOff>723964</xdr:colOff>
      <xdr:row>13</xdr:row>
      <xdr:rowOff>175276</xdr:rowOff>
    </xdr:to>
    <xdr:pic>
      <xdr:nvPicPr>
        <xdr:cNvPr id="15" name="Picture 14" descr="B.2.28|pdf|D5B14F4CCA48425A9F6DF4358D2FB201|5|3">
          <a:hlinkClick xmlns:r="http://schemas.openxmlformats.org/officeDocument/2006/relationships" r:id="rId7" tooltip="B.2.28"/>
        </xdr:cNvPr>
        <xdr:cNvPicPr>
          <a:picLocks/>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1" y="2567941"/>
          <a:ext cx="723963" cy="175275"/>
        </a:xfrm>
        <a:prstGeom prst="rect">
          <a:avLst/>
        </a:prstGeom>
        <a:solidFill>
          <a:scrgbClr r="0" g="0" b="0">
            <a:alpha val="0"/>
          </a:scrgbClr>
        </a:solidFill>
      </xdr:spPr>
    </xdr:pic>
    <xdr:clientData/>
  </xdr:twoCellAnchor>
  <xdr:twoCellAnchor editAs="oneCell">
    <xdr:from>
      <xdr:col>7</xdr:col>
      <xdr:colOff>0</xdr:colOff>
      <xdr:row>24</xdr:row>
      <xdr:rowOff>0</xdr:rowOff>
    </xdr:from>
    <xdr:to>
      <xdr:col>7</xdr:col>
      <xdr:colOff>723963</xdr:colOff>
      <xdr:row>24</xdr:row>
      <xdr:rowOff>175275</xdr:rowOff>
    </xdr:to>
    <xdr:pic>
      <xdr:nvPicPr>
        <xdr:cNvPr id="17" name="Picture 16" descr="B.2.29|pdf|082C9310500A4FD39E72426C0FAEFD7F|5|3">
          <a:hlinkClick xmlns:r="http://schemas.openxmlformats.org/officeDocument/2006/relationships" r:id="rId9" tooltip="B.2.29"/>
        </xdr:cNvPr>
        <xdr:cNvPicPr>
          <a:picLocks/>
        </xdr:cNvPicPr>
      </xdr:nvPicPr>
      <xdr:blipFill>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5867400"/>
          <a:ext cx="723963" cy="175275"/>
        </a:xfrm>
        <a:prstGeom prst="rect">
          <a:avLst/>
        </a:prstGeom>
        <a:solidFill>
          <a:scrgbClr r="0" g="0" b="0">
            <a:alpha val="0"/>
          </a:scrgbClr>
        </a:solidFill>
      </xdr:spPr>
    </xdr:pic>
    <xdr:clientData/>
  </xdr:twoCellAnchor>
  <xdr:twoCellAnchor editAs="oneCell">
    <xdr:from>
      <xdr:col>7</xdr:col>
      <xdr:colOff>0</xdr:colOff>
      <xdr:row>25</xdr:row>
      <xdr:rowOff>0</xdr:rowOff>
    </xdr:from>
    <xdr:to>
      <xdr:col>7</xdr:col>
      <xdr:colOff>723963</xdr:colOff>
      <xdr:row>25</xdr:row>
      <xdr:rowOff>175275</xdr:rowOff>
    </xdr:to>
    <xdr:pic>
      <xdr:nvPicPr>
        <xdr:cNvPr id="18" name="Picture 17" descr="B.2.29|pdf|082C9310500A4FD39E72426C0FAEFD7F|5|3">
          <a:hlinkClick xmlns:r="http://schemas.openxmlformats.org/officeDocument/2006/relationships" r:id="rId9" tooltip="B.2.29"/>
        </xdr:cNvPr>
        <xdr:cNvPicPr>
          <a:picLocks/>
        </xdr:cNvPicPr>
      </xdr:nvPicPr>
      <xdr:blipFill>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6233160"/>
          <a:ext cx="723963" cy="175275"/>
        </a:xfrm>
        <a:prstGeom prst="rect">
          <a:avLst/>
        </a:prstGeom>
        <a:solidFill>
          <a:scrgbClr r="0" g="0" b="0">
            <a:alpha val="0"/>
          </a:scrgbClr>
        </a:solidFill>
      </xdr:spPr>
    </xdr:pic>
    <xdr:clientData/>
  </xdr:twoCellAnchor>
  <xdr:twoCellAnchor editAs="oneCell">
    <xdr:from>
      <xdr:col>7</xdr:col>
      <xdr:colOff>1</xdr:colOff>
      <xdr:row>14</xdr:row>
      <xdr:rowOff>1</xdr:rowOff>
    </xdr:from>
    <xdr:to>
      <xdr:col>7</xdr:col>
      <xdr:colOff>723964</xdr:colOff>
      <xdr:row>14</xdr:row>
      <xdr:rowOff>175276</xdr:rowOff>
    </xdr:to>
    <xdr:pic>
      <xdr:nvPicPr>
        <xdr:cNvPr id="19" name="Picture 18" descr="B.2.30|pdf|C43CBFE7A7AB444CBC89D75BD1E62BB0|5|3">
          <a:hlinkClick xmlns:r="http://schemas.openxmlformats.org/officeDocument/2006/relationships" r:id="rId11" tooltip="B.2.30"/>
        </xdr:cNvPr>
        <xdr:cNvPicPr>
          <a:picLocks/>
        </xdr:cNvPicPr>
      </xdr:nvPicPr>
      <xdr:blipFill>
        <a:blip xmlns:r="http://schemas.openxmlformats.org/officeDocument/2006/relationships" r:embed="rId1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1" y="2750821"/>
          <a:ext cx="723963" cy="175275"/>
        </a:xfrm>
        <a:prstGeom prst="rect">
          <a:avLst/>
        </a:prstGeom>
        <a:solidFill>
          <a:scrgbClr r="0" g="0" b="0">
            <a:alpha val="0"/>
          </a:scrgbClr>
        </a:solidFill>
      </xdr:spPr>
    </xdr:pic>
    <xdr:clientData/>
  </xdr:twoCellAnchor>
  <xdr:twoCellAnchor editAs="oneCell">
    <xdr:from>
      <xdr:col>7</xdr:col>
      <xdr:colOff>0</xdr:colOff>
      <xdr:row>15</xdr:row>
      <xdr:rowOff>0</xdr:rowOff>
    </xdr:from>
    <xdr:to>
      <xdr:col>7</xdr:col>
      <xdr:colOff>723963</xdr:colOff>
      <xdr:row>15</xdr:row>
      <xdr:rowOff>175275</xdr:rowOff>
    </xdr:to>
    <xdr:pic>
      <xdr:nvPicPr>
        <xdr:cNvPr id="20" name="Picture 19" descr="B.2.30|pdf|C43CBFE7A7AB444CBC89D75BD1E62BB0|5|3">
          <a:hlinkClick xmlns:r="http://schemas.openxmlformats.org/officeDocument/2006/relationships" r:id="rId11" tooltip="B.2.30"/>
        </xdr:cNvPr>
        <xdr:cNvPicPr>
          <a:picLocks/>
        </xdr:cNvPicPr>
      </xdr:nvPicPr>
      <xdr:blipFill>
        <a:blip xmlns:r="http://schemas.openxmlformats.org/officeDocument/2006/relationships" r:embed="rId1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414260" y="2933700"/>
          <a:ext cx="723963" cy="175275"/>
        </a:xfrm>
        <a:prstGeom prst="rect">
          <a:avLst/>
        </a:prstGeom>
        <a:solidFill>
          <a:scrgbClr r="0" g="0" b="0">
            <a:alpha val="0"/>
          </a:scrgbClr>
        </a:solidFill>
      </xdr:spPr>
    </xdr:pic>
    <xdr:clientData/>
  </xdr:twoCellAnchor>
  <xdr:twoCellAnchor editAs="oneCell">
    <xdr:from>
      <xdr:col>11</xdr:col>
      <xdr:colOff>1</xdr:colOff>
      <xdr:row>1</xdr:row>
      <xdr:rowOff>1</xdr:rowOff>
    </xdr:from>
    <xdr:to>
      <xdr:col>12</xdr:col>
      <xdr:colOff>114364</xdr:colOff>
      <xdr:row>1</xdr:row>
      <xdr:rowOff>175276</xdr:rowOff>
    </xdr:to>
    <xdr:pic>
      <xdr:nvPicPr>
        <xdr:cNvPr id="13" name="Picture 12" descr="B.2.49|pdf|B48108085C7242DFAEFD8862EBBAFC85|5|3">
          <a:hlinkClick xmlns:r="http://schemas.openxmlformats.org/officeDocument/2006/relationships" r:id="rId13" tooltip="B.2.49"/>
        </xdr:cNvPr>
        <xdr:cNvPicPr>
          <a:picLocks/>
        </xdr:cNvPicPr>
      </xdr:nvPicPr>
      <xdr:blipFill>
        <a:blip xmlns:r="http://schemas.openxmlformats.org/officeDocument/2006/relationships" r:embed="rId1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594081" y="182881"/>
          <a:ext cx="723963" cy="175275"/>
        </a:xfrm>
        <a:prstGeom prst="rect">
          <a:avLst/>
        </a:prstGeom>
        <a:solidFill>
          <a:scrgbClr r="0" g="0" b="0">
            <a:alpha val="0"/>
          </a:scrgbClr>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xdr:colOff>
      <xdr:row>10</xdr:row>
      <xdr:rowOff>1</xdr:rowOff>
    </xdr:from>
    <xdr:to>
      <xdr:col>9</xdr:col>
      <xdr:colOff>114364</xdr:colOff>
      <xdr:row>10</xdr:row>
      <xdr:rowOff>175276</xdr:rowOff>
    </xdr:to>
    <xdr:pic>
      <xdr:nvPicPr>
        <xdr:cNvPr id="2" name="Picture 1" descr="B.2.40|msg|CEC3D4C37E0C4EAEA37335F8B256B94A|5|3">
          <a:hlinkClick xmlns:r="http://schemas.openxmlformats.org/officeDocument/2006/relationships" r:id="rId1" tooltip="B.2.40"/>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2519661" y="2636521"/>
          <a:ext cx="723963" cy="175275"/>
        </a:xfrm>
        <a:prstGeom prst="rect">
          <a:avLst/>
        </a:prstGeom>
        <a:solidFill>
          <a:scrgbClr r="0" g="0" b="0">
            <a:alpha val="0"/>
          </a:scrgbClr>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0</xdr:colOff>
      <xdr:row>23</xdr:row>
      <xdr:rowOff>1</xdr:rowOff>
    </xdr:from>
    <xdr:to>
      <xdr:col>10</xdr:col>
      <xdr:colOff>114363</xdr:colOff>
      <xdr:row>23</xdr:row>
      <xdr:rowOff>175276</xdr:rowOff>
    </xdr:to>
    <xdr:pic>
      <xdr:nvPicPr>
        <xdr:cNvPr id="2" name="Picture 1" descr="B.2.39|msg|6FC3D132FEFD4A1E8439D6772DD3977A|5|3">
          <a:hlinkClick xmlns:r="http://schemas.openxmlformats.org/officeDocument/2006/relationships" r:id="rId1" tooltip="B.2.39"/>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426440" y="5516881"/>
          <a:ext cx="723963" cy="175275"/>
        </a:xfrm>
        <a:prstGeom prst="rect">
          <a:avLst/>
        </a:prstGeom>
        <a:solidFill>
          <a:scrgbClr r="0" g="0" b="0">
            <a:alpha val="0"/>
          </a:scrgbClr>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1</xdr:colOff>
      <xdr:row>1</xdr:row>
      <xdr:rowOff>1</xdr:rowOff>
    </xdr:from>
    <xdr:to>
      <xdr:col>8</xdr:col>
      <xdr:colOff>723964</xdr:colOff>
      <xdr:row>1</xdr:row>
      <xdr:rowOff>175276</xdr:rowOff>
    </xdr:to>
    <xdr:pic>
      <xdr:nvPicPr>
        <xdr:cNvPr id="2" name="Picture 1" descr="B.2.41|msg|33BA7F6C8BA649A29F31CCBE5E67F8D5|5|3">
          <a:hlinkClick xmlns:r="http://schemas.openxmlformats.org/officeDocument/2006/relationships" r:id="rId1" tooltip="B.2.41"/>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403081" y="213361"/>
          <a:ext cx="723963" cy="175275"/>
        </a:xfrm>
        <a:prstGeom prst="rect">
          <a:avLst/>
        </a:prstGeom>
        <a:solidFill>
          <a:scrgbClr r="0" g="0" b="0">
            <a:alpha val="0"/>
          </a:scrgbClr>
        </a:solidFill>
      </xdr:spPr>
    </xdr:pic>
    <xdr:clientData/>
  </xdr:twoCellAnchor>
  <xdr:twoCellAnchor editAs="oneCell">
    <xdr:from>
      <xdr:col>7</xdr:col>
      <xdr:colOff>1</xdr:colOff>
      <xdr:row>8</xdr:row>
      <xdr:rowOff>1</xdr:rowOff>
    </xdr:from>
    <xdr:to>
      <xdr:col>7</xdr:col>
      <xdr:colOff>723964</xdr:colOff>
      <xdr:row>8</xdr:row>
      <xdr:rowOff>175276</xdr:rowOff>
    </xdr:to>
    <xdr:pic>
      <xdr:nvPicPr>
        <xdr:cNvPr id="3" name="Picture 2" descr="B.2.50|pdf|F51081352214404E8AE935A900DC2CA9|5|3">
          <a:hlinkClick xmlns:r="http://schemas.openxmlformats.org/officeDocument/2006/relationships" r:id="rId3" tooltip="B.2.50"/>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244841" y="2506981"/>
          <a:ext cx="723963" cy="175275"/>
        </a:xfrm>
        <a:prstGeom prst="rect">
          <a:avLst/>
        </a:prstGeom>
        <a:solidFill>
          <a:scrgbClr r="0" g="0" b="0">
            <a:alpha val="0"/>
          </a:scrgbClr>
        </a:solidFill>
      </xdr:spPr>
    </xdr:pic>
    <xdr:clientData/>
  </xdr:twoCellAnchor>
</xdr:wsDr>
</file>

<file path=xl/tables/table1.xml><?xml version="1.0" encoding="utf-8"?>
<table xmlns="http://schemas.openxmlformats.org/spreadsheetml/2006/main" id="1" name="Table2" displayName="Table2" ref="A10:K21" totalsRowCount="1">
  <autoFilter ref="A10:K20"/>
  <sortState ref="C2:I18">
    <sortCondition ref="C1:C18"/>
  </sortState>
  <tableColumns count="11">
    <tableColumn id="6" name="Monthly expenses reported by WVCCA" dataDxfId="20" totalsRowDxfId="10"/>
    <tableColumn id="2" name="Vendor Name" dataDxfId="19" totalsRowDxfId="9"/>
    <tableColumn id="1" name="Vendor Inv Date" dataDxfId="18" totalsRowDxfId="8"/>
    <tableColumn id="10" name="Billed by Tower" totalsRowFunction="sum" dataDxfId="17" totalsRowDxfId="7" dataCellStyle="Currency"/>
    <tableColumn id="11" name="WCCVA Paid Date" dataDxfId="16" totalsRowDxfId="6"/>
    <tableColumn id="7" name="WCCVA check" dataDxfId="15" totalsRowDxfId="5"/>
    <tableColumn id="9" name="WCCVA Paid" totalsRowFunction="sum" dataDxfId="14" totalsRowDxfId="4" dataCellStyle="Currency"/>
    <tableColumn id="8" name="WCCVA to AGO" totalsRowFunction="sum" dataDxfId="13" totalsRowDxfId="3" dataCellStyle="Currency"/>
    <tableColumn id="3" name="AGO Reimbursed" totalsRowFunction="sum" totalsRowDxfId="2" dataCellStyle="Currency"/>
    <tableColumn id="5" name="Date Reimbursed by AGO" dataDxfId="12" totalsRowDxfId="1"/>
    <tableColumn id="12" name="Difference" totalsRowFunction="sum" dataDxfId="11" totalsRowDxfId="0">
      <calculatedColumnFormula>+Table2[[#This Row],[AGO Reimbursed]]-Table2[[#This Row],[WCCVA Paid]]</calculatedColumnFormula>
    </tableColum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5"/>
  <sheetViews>
    <sheetView tabSelected="1" topLeftCell="A13" zoomScale="85" zoomScaleNormal="85" workbookViewId="0">
      <selection activeCell="I26" sqref="I26"/>
    </sheetView>
  </sheetViews>
  <sheetFormatPr defaultRowHeight="14.4" x14ac:dyDescent="0.3"/>
  <cols>
    <col min="1" max="1" width="25.21875" style="98" customWidth="1"/>
    <col min="2" max="2" width="19.21875" style="98" customWidth="1"/>
    <col min="3" max="3" width="10.44140625" style="98" customWidth="1"/>
    <col min="4" max="6" width="13.33203125" style="113" customWidth="1"/>
    <col min="7" max="7" width="13.21875" style="104" customWidth="1"/>
    <col min="8" max="8" width="11.44140625" style="104" customWidth="1"/>
    <col min="9" max="9" width="13.5546875" style="98" bestFit="1" customWidth="1"/>
    <col min="10" max="10" width="13.109375" style="100" customWidth="1"/>
    <col min="11" max="11" width="52" style="131" customWidth="1"/>
    <col min="12" max="16384" width="8.88671875" style="98"/>
  </cols>
  <sheetData>
    <row r="1" spans="1:11" x14ac:dyDescent="0.3">
      <c r="A1" s="99" t="s">
        <v>150</v>
      </c>
      <c r="J1" s="98"/>
    </row>
    <row r="2" spans="1:11" x14ac:dyDescent="0.3">
      <c r="J2" s="163">
        <f>+J17+J27+J31</f>
        <v>199978.47999999998</v>
      </c>
      <c r="K2" s="184" t="s">
        <v>200</v>
      </c>
    </row>
    <row r="3" spans="1:11" x14ac:dyDescent="0.3">
      <c r="J3" s="163">
        <f>+J19+J27+J31</f>
        <v>149662.47999999998</v>
      </c>
      <c r="K3" s="184" t="s">
        <v>187</v>
      </c>
    </row>
    <row r="4" spans="1:11" x14ac:dyDescent="0.3">
      <c r="A4" s="125"/>
      <c r="B4" s="124" t="s">
        <v>156</v>
      </c>
      <c r="C4" s="125"/>
      <c r="D4" s="126"/>
      <c r="E4" s="126"/>
      <c r="F4" s="126"/>
      <c r="G4" s="124"/>
      <c r="H4" s="124"/>
      <c r="I4" s="125"/>
      <c r="J4" s="127"/>
    </row>
    <row r="5" spans="1:11" s="101" customFormat="1" ht="43.8" customHeight="1" x14ac:dyDescent="0.25">
      <c r="A5" s="101" t="s">
        <v>151</v>
      </c>
      <c r="B5" s="101" t="s">
        <v>13</v>
      </c>
      <c r="C5" s="101" t="s">
        <v>133</v>
      </c>
      <c r="D5" s="114" t="s">
        <v>0</v>
      </c>
      <c r="E5" s="114" t="s">
        <v>134</v>
      </c>
      <c r="F5" s="114" t="s">
        <v>135</v>
      </c>
      <c r="G5" s="177" t="s">
        <v>136</v>
      </c>
      <c r="H5" s="177"/>
      <c r="I5" s="101" t="s">
        <v>127</v>
      </c>
      <c r="J5" s="103" t="s">
        <v>137</v>
      </c>
      <c r="K5" s="101" t="s">
        <v>2</v>
      </c>
    </row>
    <row r="6" spans="1:11" x14ac:dyDescent="0.3">
      <c r="A6" s="123" t="s">
        <v>152</v>
      </c>
      <c r="B6" s="104" t="s">
        <v>38</v>
      </c>
      <c r="C6" s="119">
        <v>42185</v>
      </c>
      <c r="D6" s="120">
        <v>2029.83</v>
      </c>
      <c r="E6" s="121" t="s">
        <v>119</v>
      </c>
      <c r="F6" s="120">
        <v>0</v>
      </c>
      <c r="G6" s="105" t="s">
        <v>35</v>
      </c>
      <c r="H6" s="105"/>
      <c r="I6" s="106">
        <v>42234</v>
      </c>
      <c r="J6" s="107">
        <v>2029.83</v>
      </c>
    </row>
    <row r="7" spans="1:11" x14ac:dyDescent="0.3">
      <c r="A7" s="123" t="s">
        <v>152</v>
      </c>
      <c r="B7" s="104" t="s">
        <v>38</v>
      </c>
      <c r="C7" s="119">
        <v>42185</v>
      </c>
      <c r="D7" s="120">
        <v>577.55999999999995</v>
      </c>
      <c r="E7" s="121" t="s">
        <v>119</v>
      </c>
      <c r="F7" s="120">
        <v>0</v>
      </c>
      <c r="G7" s="105" t="s">
        <v>35</v>
      </c>
      <c r="H7" s="105"/>
      <c r="I7" s="106">
        <v>42234</v>
      </c>
      <c r="J7" s="107">
        <v>577.55999999999995</v>
      </c>
    </row>
    <row r="8" spans="1:11" x14ac:dyDescent="0.3">
      <c r="A8" s="123" t="s">
        <v>152</v>
      </c>
      <c r="B8" s="104" t="s">
        <v>128</v>
      </c>
      <c r="C8" s="119">
        <v>42184</v>
      </c>
      <c r="D8" s="120">
        <v>11715.77</v>
      </c>
      <c r="E8" s="121" t="s">
        <v>119</v>
      </c>
      <c r="F8" s="120">
        <v>0</v>
      </c>
      <c r="G8" s="105" t="s">
        <v>35</v>
      </c>
      <c r="H8" s="105"/>
      <c r="I8" s="106">
        <v>42234</v>
      </c>
      <c r="J8" s="193">
        <v>11715.77</v>
      </c>
      <c r="K8" s="192" t="s">
        <v>157</v>
      </c>
    </row>
    <row r="9" spans="1:11" x14ac:dyDescent="0.3">
      <c r="A9" s="123" t="s">
        <v>152</v>
      </c>
      <c r="B9" s="108" t="s">
        <v>129</v>
      </c>
      <c r="C9" s="122">
        <v>42184</v>
      </c>
      <c r="D9" s="116">
        <v>39600</v>
      </c>
      <c r="E9" s="121" t="s">
        <v>119</v>
      </c>
      <c r="F9" s="120">
        <v>0</v>
      </c>
      <c r="G9" s="105" t="s">
        <v>35</v>
      </c>
      <c r="H9" s="105"/>
      <c r="I9" s="106">
        <v>42234</v>
      </c>
      <c r="J9" s="193">
        <v>39600</v>
      </c>
      <c r="K9" s="185"/>
    </row>
    <row r="10" spans="1:11" ht="86.4" x14ac:dyDescent="0.3">
      <c r="A10" s="123" t="s">
        <v>153</v>
      </c>
      <c r="B10" s="108" t="s">
        <v>128</v>
      </c>
      <c r="C10" s="122">
        <v>42558</v>
      </c>
      <c r="D10" s="116">
        <v>25548.080000000002</v>
      </c>
      <c r="E10" s="121" t="s">
        <v>119</v>
      </c>
      <c r="F10" s="120">
        <v>0</v>
      </c>
      <c r="G10" s="105" t="s">
        <v>104</v>
      </c>
      <c r="H10" s="105"/>
      <c r="I10" s="106">
        <v>42591</v>
      </c>
      <c r="J10" s="190">
        <v>25548.080000000002</v>
      </c>
      <c r="K10" s="191" t="s">
        <v>199</v>
      </c>
    </row>
    <row r="11" spans="1:11" x14ac:dyDescent="0.3">
      <c r="A11" s="123" t="s">
        <v>153</v>
      </c>
      <c r="B11" s="108" t="s">
        <v>128</v>
      </c>
      <c r="C11" s="122">
        <v>42551</v>
      </c>
      <c r="D11" s="116">
        <v>33827.879999999997</v>
      </c>
      <c r="E11" s="121" t="s">
        <v>119</v>
      </c>
      <c r="F11" s="120">
        <v>0</v>
      </c>
      <c r="G11" s="105" t="s">
        <v>104</v>
      </c>
      <c r="H11" s="105"/>
      <c r="I11" s="106">
        <v>42591</v>
      </c>
      <c r="J11" s="190">
        <v>33827.879999999997</v>
      </c>
    </row>
    <row r="12" spans="1:11" x14ac:dyDescent="0.3">
      <c r="A12" s="123" t="s">
        <v>153</v>
      </c>
      <c r="B12" s="108" t="s">
        <v>51</v>
      </c>
      <c r="C12" s="122">
        <v>42551</v>
      </c>
      <c r="D12" s="116">
        <v>4418</v>
      </c>
      <c r="E12" s="121" t="s">
        <v>119</v>
      </c>
      <c r="F12" s="120">
        <v>0</v>
      </c>
      <c r="G12" s="105" t="s">
        <v>104</v>
      </c>
      <c r="H12" s="105"/>
      <c r="I12" s="106">
        <v>42591</v>
      </c>
      <c r="J12" s="190">
        <v>4418</v>
      </c>
      <c r="K12" s="186" t="s">
        <v>130</v>
      </c>
    </row>
    <row r="13" spans="1:11" x14ac:dyDescent="0.3">
      <c r="A13" s="123" t="s">
        <v>153</v>
      </c>
      <c r="B13" s="98" t="s">
        <v>131</v>
      </c>
      <c r="C13" s="109">
        <v>42558</v>
      </c>
      <c r="D13" s="117">
        <v>3000</v>
      </c>
      <c r="E13" s="121" t="s">
        <v>119</v>
      </c>
      <c r="F13" s="113">
        <v>0</v>
      </c>
      <c r="G13" s="112" t="s">
        <v>105</v>
      </c>
      <c r="H13" s="112"/>
      <c r="I13" s="106">
        <v>42864</v>
      </c>
      <c r="J13" s="100">
        <v>3000</v>
      </c>
    </row>
    <row r="14" spans="1:11" x14ac:dyDescent="0.3">
      <c r="A14" s="123" t="s">
        <v>153</v>
      </c>
      <c r="B14" s="98" t="s">
        <v>131</v>
      </c>
      <c r="C14" s="109">
        <v>42597</v>
      </c>
      <c r="D14" s="96">
        <v>3000</v>
      </c>
      <c r="E14" s="121" t="s">
        <v>119</v>
      </c>
      <c r="F14" s="113">
        <v>0</v>
      </c>
      <c r="G14" s="112" t="s">
        <v>138</v>
      </c>
      <c r="H14" s="112"/>
      <c r="I14" s="106">
        <v>42864</v>
      </c>
      <c r="J14" s="100">
        <v>3000</v>
      </c>
    </row>
    <row r="15" spans="1:11" x14ac:dyDescent="0.3">
      <c r="A15" s="123" t="s">
        <v>154</v>
      </c>
      <c r="B15" s="98" t="s">
        <v>11</v>
      </c>
      <c r="C15" s="110">
        <v>42916</v>
      </c>
      <c r="D15" s="115">
        <v>30000</v>
      </c>
      <c r="E15" s="121" t="s">
        <v>119</v>
      </c>
      <c r="F15" s="120">
        <v>0</v>
      </c>
      <c r="G15" s="105" t="s">
        <v>21</v>
      </c>
      <c r="H15" s="105"/>
      <c r="I15" s="106">
        <v>42951</v>
      </c>
      <c r="J15" s="107">
        <v>30000</v>
      </c>
    </row>
    <row r="16" spans="1:11" x14ac:dyDescent="0.3">
      <c r="A16" s="123" t="s">
        <v>154</v>
      </c>
      <c r="B16" s="98" t="s">
        <v>11</v>
      </c>
      <c r="C16" s="110">
        <v>42916</v>
      </c>
      <c r="D16" s="115">
        <v>36400</v>
      </c>
      <c r="E16" s="121" t="s">
        <v>119</v>
      </c>
      <c r="F16" s="120">
        <v>0</v>
      </c>
      <c r="G16" s="105" t="s">
        <v>21</v>
      </c>
      <c r="H16" s="105"/>
      <c r="I16" s="106">
        <v>42951</v>
      </c>
      <c r="J16" s="107">
        <v>36400</v>
      </c>
      <c r="K16" s="185"/>
    </row>
    <row r="17" spans="1:12" ht="28.8" x14ac:dyDescent="0.3">
      <c r="I17" s="109"/>
      <c r="J17" s="133">
        <f>SUM(J6:J16)</f>
        <v>190117.12</v>
      </c>
      <c r="K17" s="187" t="s">
        <v>146</v>
      </c>
      <c r="L17" s="99"/>
    </row>
    <row r="18" spans="1:12" ht="72" x14ac:dyDescent="0.3">
      <c r="I18" s="109"/>
      <c r="J18" s="134">
        <v>-50316</v>
      </c>
      <c r="K18" s="130" t="s">
        <v>158</v>
      </c>
      <c r="L18" s="99"/>
    </row>
    <row r="19" spans="1:12" x14ac:dyDescent="0.3">
      <c r="I19" s="109"/>
      <c r="J19" s="135">
        <f>J17+J18</f>
        <v>139801.12</v>
      </c>
      <c r="K19" s="184" t="s">
        <v>145</v>
      </c>
      <c r="L19" s="99"/>
    </row>
    <row r="20" spans="1:12" x14ac:dyDescent="0.3">
      <c r="I20" s="109"/>
      <c r="J20" s="111"/>
      <c r="K20" s="187"/>
      <c r="L20" s="99"/>
    </row>
    <row r="21" spans="1:12" x14ac:dyDescent="0.3">
      <c r="A21" s="194"/>
      <c r="B21" s="195" t="s">
        <v>159</v>
      </c>
      <c r="C21" s="196"/>
      <c r="D21" s="197"/>
      <c r="E21" s="197"/>
      <c r="F21" s="197"/>
      <c r="G21" s="195"/>
      <c r="H21" s="195"/>
      <c r="I21" s="198"/>
      <c r="J21" s="199"/>
    </row>
    <row r="22" spans="1:12" s="101" customFormat="1" ht="43.8" customHeight="1" x14ac:dyDescent="0.25">
      <c r="A22" s="101" t="s">
        <v>151</v>
      </c>
      <c r="B22" s="101" t="s">
        <v>13</v>
      </c>
      <c r="C22" s="101" t="s">
        <v>133</v>
      </c>
      <c r="D22" s="114" t="s">
        <v>0</v>
      </c>
      <c r="E22" s="114" t="s">
        <v>134</v>
      </c>
      <c r="F22" s="114" t="s">
        <v>135</v>
      </c>
      <c r="G22" s="177" t="s">
        <v>136</v>
      </c>
      <c r="H22" s="177"/>
      <c r="I22" s="101" t="s">
        <v>127</v>
      </c>
      <c r="J22" s="103" t="s">
        <v>137</v>
      </c>
      <c r="K22" s="101" t="s">
        <v>2</v>
      </c>
    </row>
    <row r="23" spans="1:12" ht="43.2" x14ac:dyDescent="0.3">
      <c r="A23" s="146" t="s">
        <v>153</v>
      </c>
      <c r="B23" s="155" t="s">
        <v>131</v>
      </c>
      <c r="C23" s="178" t="s">
        <v>197</v>
      </c>
      <c r="D23" s="151">
        <v>9000</v>
      </c>
      <c r="E23" s="179" t="s">
        <v>197</v>
      </c>
      <c r="F23" s="151">
        <f>3000+3000</f>
        <v>6000</v>
      </c>
      <c r="G23" s="180" t="s">
        <v>104</v>
      </c>
      <c r="H23" s="180"/>
      <c r="I23" s="200">
        <v>42591</v>
      </c>
      <c r="J23" s="151">
        <f>+D23-F23</f>
        <v>3000</v>
      </c>
      <c r="K23" s="189" t="s">
        <v>201</v>
      </c>
    </row>
    <row r="24" spans="1:12" x14ac:dyDescent="0.3">
      <c r="A24" s="146" t="s">
        <v>153</v>
      </c>
      <c r="B24" s="155" t="s">
        <v>55</v>
      </c>
      <c r="C24" s="148">
        <v>42552</v>
      </c>
      <c r="D24" s="151">
        <v>1637.36</v>
      </c>
      <c r="E24" s="181" t="s">
        <v>119</v>
      </c>
      <c r="F24" s="151">
        <v>0</v>
      </c>
      <c r="G24" s="180" t="s">
        <v>105</v>
      </c>
      <c r="H24" s="180"/>
      <c r="I24" s="200">
        <v>42864</v>
      </c>
      <c r="J24" s="151">
        <f t="shared" ref="J24:J25" si="0">+D24-F24</f>
        <v>1637.36</v>
      </c>
      <c r="K24" s="182"/>
    </row>
    <row r="25" spans="1:12" ht="28.8" x14ac:dyDescent="0.3">
      <c r="A25" s="146" t="s">
        <v>154</v>
      </c>
      <c r="B25" s="155" t="s">
        <v>23</v>
      </c>
      <c r="C25" s="148">
        <v>42916</v>
      </c>
      <c r="D25" s="151">
        <v>8500</v>
      </c>
      <c r="E25" s="150">
        <v>43180</v>
      </c>
      <c r="F25" s="151">
        <v>5500</v>
      </c>
      <c r="G25" s="156" t="s">
        <v>21</v>
      </c>
      <c r="H25" s="156"/>
      <c r="I25" s="200">
        <v>42951</v>
      </c>
      <c r="J25" s="151">
        <f t="shared" si="0"/>
        <v>3000</v>
      </c>
      <c r="K25" s="182" t="s">
        <v>149</v>
      </c>
    </row>
    <row r="26" spans="1:12" ht="72" x14ac:dyDescent="0.3">
      <c r="A26" s="146" t="s">
        <v>154</v>
      </c>
      <c r="B26" s="182" t="s">
        <v>132</v>
      </c>
      <c r="C26" s="148">
        <v>42909</v>
      </c>
      <c r="D26" s="151">
        <v>7200</v>
      </c>
      <c r="E26" s="150">
        <v>43010</v>
      </c>
      <c r="F26" s="151">
        <v>7200</v>
      </c>
      <c r="G26" s="156" t="s">
        <v>21</v>
      </c>
      <c r="H26" s="156"/>
      <c r="I26" s="200">
        <v>42951</v>
      </c>
      <c r="J26" s="151">
        <f>+D26-F26</f>
        <v>0</v>
      </c>
      <c r="K26" s="183" t="s">
        <v>185</v>
      </c>
    </row>
    <row r="27" spans="1:12" x14ac:dyDescent="0.3">
      <c r="J27" s="135">
        <f>SUM(J23:J26)</f>
        <v>7637.36</v>
      </c>
      <c r="K27" s="184" t="s">
        <v>155</v>
      </c>
    </row>
    <row r="29" spans="1:12" x14ac:dyDescent="0.3">
      <c r="A29" s="140"/>
      <c r="B29" s="141" t="s">
        <v>171</v>
      </c>
      <c r="C29" s="142"/>
      <c r="D29" s="143"/>
      <c r="E29" s="143"/>
      <c r="F29" s="143"/>
      <c r="G29" s="141"/>
      <c r="H29" s="141"/>
      <c r="I29" s="144"/>
      <c r="J29" s="145"/>
    </row>
    <row r="30" spans="1:12" s="101" customFormat="1" ht="43.8" customHeight="1" x14ac:dyDescent="0.25">
      <c r="A30" s="101" t="s">
        <v>151</v>
      </c>
      <c r="B30" s="101" t="s">
        <v>13</v>
      </c>
      <c r="C30" s="101" t="s">
        <v>133</v>
      </c>
      <c r="D30" s="114" t="s">
        <v>0</v>
      </c>
      <c r="E30" s="114" t="s">
        <v>134</v>
      </c>
      <c r="F30" s="114" t="s">
        <v>135</v>
      </c>
      <c r="G30" s="102" t="s">
        <v>136</v>
      </c>
      <c r="H30" s="102"/>
      <c r="I30" s="101" t="s">
        <v>127</v>
      </c>
      <c r="J30" s="103" t="s">
        <v>137</v>
      </c>
      <c r="K30" s="101" t="s">
        <v>2</v>
      </c>
    </row>
    <row r="31" spans="1:12" s="155" customFormat="1" ht="57.6" x14ac:dyDescent="0.25">
      <c r="A31" s="146" t="s">
        <v>152</v>
      </c>
      <c r="B31" s="147" t="s">
        <v>172</v>
      </c>
      <c r="C31" s="148">
        <v>42185</v>
      </c>
      <c r="D31" s="149">
        <f>748.94+1474.97</f>
        <v>2223.91</v>
      </c>
      <c r="E31" s="150">
        <v>42185</v>
      </c>
      <c r="F31" s="151">
        <v>2224</v>
      </c>
      <c r="G31" s="156" t="s">
        <v>35</v>
      </c>
      <c r="H31" s="152"/>
      <c r="I31" s="148">
        <v>42234</v>
      </c>
      <c r="J31" s="153">
        <v>2224</v>
      </c>
      <c r="K31" s="154" t="s">
        <v>173</v>
      </c>
    </row>
    <row r="33" spans="1:8" x14ac:dyDescent="0.3">
      <c r="A33" s="158" t="s">
        <v>179</v>
      </c>
      <c r="B33" s="161"/>
      <c r="C33" s="161"/>
      <c r="D33" s="162"/>
      <c r="E33" s="162"/>
      <c r="F33" s="162"/>
      <c r="G33" s="161"/>
      <c r="H33" s="161"/>
    </row>
    <row r="34" spans="1:8" ht="55.8" customHeight="1" x14ac:dyDescent="0.3">
      <c r="A34" s="160" t="s">
        <v>154</v>
      </c>
      <c r="B34" s="164" t="s">
        <v>180</v>
      </c>
      <c r="C34" s="164"/>
      <c r="D34" s="164"/>
      <c r="E34" s="164"/>
      <c r="F34" s="164"/>
      <c r="G34" s="164"/>
      <c r="H34" s="164"/>
    </row>
    <row r="35" spans="1:8" ht="70.8" customHeight="1" x14ac:dyDescent="0.3">
      <c r="A35" s="159" t="s">
        <v>110</v>
      </c>
      <c r="B35" s="188" t="s">
        <v>198</v>
      </c>
      <c r="C35" s="164"/>
      <c r="D35" s="164"/>
      <c r="E35" s="164"/>
      <c r="F35" s="164"/>
      <c r="G35" s="164"/>
      <c r="H35" s="164"/>
    </row>
  </sheetData>
  <mergeCells count="4">
    <mergeCell ref="B34:H34"/>
    <mergeCell ref="B35:H35"/>
    <mergeCell ref="G22:H22"/>
    <mergeCell ref="G5:H5"/>
  </mergeCells>
  <hyperlinks>
    <hyperlink ref="A6" location="'2015 Vendor Comparison'!A1" display="'2015 Vendor Comparison'!A1"/>
    <hyperlink ref="A7" location="'2015 Vendor Comparison'!A1" display="'2015 Vendor Comparison'!A1"/>
    <hyperlink ref="A8" location="'2015 Vendor Comparison'!A1" display="'2015 Vendor Comparison'!A1"/>
    <hyperlink ref="A9" location="'2015 Vendor Comparison'!A1" display="'2015 Vendor Comparison'!A1"/>
    <hyperlink ref="A10" location="'2016 VendorComparison'!A1" display="'2016 VendorComparison'!A1"/>
    <hyperlink ref="A11" location="'2016 VendorComparison'!A1" display="'2016 VendorComparison'!A1"/>
    <hyperlink ref="A12" location="'2016 VendorComparison'!A1" display="'2016 VendorComparison'!A1"/>
    <hyperlink ref="A15" location="'2017 Vendor Comparison'!A1" display="'2017 Vendor Comparison'!A1"/>
    <hyperlink ref="A16" location="'2017 Vendor Comparison'!A1" display="'2017 Vendor Comparison'!A1"/>
    <hyperlink ref="A23" location="'2016 VendorComparison'!A1" display="'2016 VendorComparison'!A1"/>
    <hyperlink ref="A13" location="'2016 VendorComparison'!A1" display="'2016 VendorComparison'!A1"/>
    <hyperlink ref="A24" location="'2016 VendorComparison'!A1" display="'2016 VendorComparison'!A1"/>
    <hyperlink ref="A14" location="'2016 VendorComparison'!A1" display="'2016 VendorComparison'!A1"/>
    <hyperlink ref="A25" location="'2017 Vendor Comparison'!A1" display="'2017 Vendor Comparison'!A1"/>
    <hyperlink ref="A26" location="'2017 Vendor Comparison'!A1" display="'2017 Vendor Comparison'!A1"/>
    <hyperlink ref="A31" location="'2015 Vendor Comparison'!A1" display="'2015 Vendor Comparison'!A1"/>
    <hyperlink ref="A35" location="TowerLTD!A1" display="TowerLTD!A1"/>
    <hyperlink ref="A34" location="'2017 Vendor Comparison'!A1" display="'2017 Vendor Comparison'!A1"/>
  </hyperlinks>
  <pageMargins left="0.25" right="0.25" top="0.75" bottom="0.75" header="0.3" footer="0.3"/>
  <pageSetup scale="60" orientation="landscape" r:id="rId1"/>
  <ignoredErrors>
    <ignoredError sqref="E24 E6:E12 E13:E16"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topLeftCell="D16" zoomScale="110" zoomScaleNormal="110" workbookViewId="0">
      <selection activeCell="H42" sqref="H42"/>
    </sheetView>
  </sheetViews>
  <sheetFormatPr defaultRowHeight="13.2" customHeight="1" x14ac:dyDescent="0.25"/>
  <cols>
    <col min="1" max="1" width="10.5546875" bestFit="1" customWidth="1"/>
    <col min="2" max="2" width="11.21875" bestFit="1" customWidth="1"/>
    <col min="3" max="3" width="11.21875" customWidth="1"/>
    <col min="4" max="4" width="40.109375" customWidth="1"/>
    <col min="5" max="5" width="14.77734375" customWidth="1"/>
    <col min="6" max="6" width="12.77734375" customWidth="1"/>
    <col min="7" max="7" width="27.5546875" customWidth="1"/>
    <col min="8" max="8" width="54.33203125" style="3" customWidth="1"/>
  </cols>
  <sheetData>
    <row r="1" spans="1:14" ht="47.4" customHeight="1" x14ac:dyDescent="0.25">
      <c r="A1" s="167" t="s">
        <v>31</v>
      </c>
      <c r="B1" s="167"/>
      <c r="C1" s="167"/>
      <c r="D1" s="167"/>
      <c r="E1" s="167"/>
      <c r="F1" s="167"/>
    </row>
    <row r="2" spans="1:14" x14ac:dyDescent="0.25">
      <c r="A2" t="s">
        <v>27</v>
      </c>
      <c r="C2" s="1"/>
      <c r="D2" s="1"/>
    </row>
    <row r="3" spans="1:14" ht="82.2" customHeight="1" x14ac:dyDescent="0.25">
      <c r="A3" s="165" t="s">
        <v>177</v>
      </c>
      <c r="B3" s="166"/>
      <c r="C3" s="166"/>
      <c r="D3" s="166"/>
      <c r="E3" s="166"/>
      <c r="F3" s="166"/>
      <c r="G3" s="166"/>
      <c r="H3" s="166"/>
    </row>
    <row r="4" spans="1:14" x14ac:dyDescent="0.25">
      <c r="A4" s="95"/>
      <c r="B4" s="136">
        <f>+F31</f>
        <v>66400</v>
      </c>
      <c r="C4" s="97" t="s">
        <v>160</v>
      </c>
      <c r="D4" s="94"/>
      <c r="H4"/>
    </row>
    <row r="5" spans="1:14" x14ac:dyDescent="0.25">
      <c r="A5" s="95"/>
      <c r="B5" s="136">
        <f>+F43</f>
        <v>3000</v>
      </c>
      <c r="C5" s="97" t="s">
        <v>164</v>
      </c>
      <c r="D5" s="94"/>
      <c r="H5"/>
    </row>
    <row r="7" spans="1:14" ht="13.2" customHeight="1" x14ac:dyDescent="0.25">
      <c r="A7" s="10" t="s">
        <v>28</v>
      </c>
    </row>
    <row r="8" spans="1:14" s="40" customFormat="1" ht="13.2" customHeight="1" x14ac:dyDescent="0.25">
      <c r="A8" s="38" t="s">
        <v>44</v>
      </c>
      <c r="B8" s="38" t="s">
        <v>45</v>
      </c>
      <c r="C8" s="38" t="s">
        <v>26</v>
      </c>
      <c r="D8" s="38" t="s">
        <v>13</v>
      </c>
      <c r="E8" s="38" t="s">
        <v>0</v>
      </c>
      <c r="F8" s="168" t="s">
        <v>32</v>
      </c>
      <c r="G8" s="169"/>
      <c r="H8" s="39" t="s">
        <v>2</v>
      </c>
      <c r="N8" s="35"/>
    </row>
    <row r="9" spans="1:14" ht="13.2" customHeight="1" x14ac:dyDescent="0.25">
      <c r="A9" s="28"/>
      <c r="B9" s="29" t="s">
        <v>14</v>
      </c>
      <c r="C9" s="30"/>
      <c r="D9" s="31" t="s">
        <v>5</v>
      </c>
      <c r="E9" s="12">
        <f>2544+62.5</f>
        <v>2606.5</v>
      </c>
      <c r="F9" s="13">
        <f>SUM(E9:E10)</f>
        <v>0</v>
      </c>
      <c r="G9" s="5"/>
      <c r="H9" s="7"/>
      <c r="I9" s="5"/>
      <c r="J9" s="5"/>
      <c r="K9" s="5"/>
      <c r="L9" s="5"/>
      <c r="M9" s="5"/>
      <c r="N9" s="5"/>
    </row>
    <row r="10" spans="1:14" ht="13.2" customHeight="1" thickBot="1" x14ac:dyDescent="0.3">
      <c r="A10" s="21">
        <v>42741</v>
      </c>
      <c r="B10" s="6"/>
      <c r="C10" s="22">
        <v>2442</v>
      </c>
      <c r="D10" s="23" t="s">
        <v>5</v>
      </c>
      <c r="E10" s="14">
        <v>-2606.5</v>
      </c>
      <c r="F10" s="5"/>
      <c r="G10" s="5"/>
      <c r="H10" s="32" t="s">
        <v>25</v>
      </c>
      <c r="I10" s="5"/>
      <c r="J10" s="5"/>
      <c r="K10" s="5"/>
      <c r="L10" s="5"/>
      <c r="M10" s="5"/>
      <c r="N10" s="5"/>
    </row>
    <row r="11" spans="1:14" ht="132" customHeight="1" x14ac:dyDescent="0.25">
      <c r="A11" s="16"/>
      <c r="B11" s="17" t="s">
        <v>14</v>
      </c>
      <c r="C11" s="6"/>
      <c r="D11" s="19" t="s">
        <v>12</v>
      </c>
      <c r="E11" s="11">
        <v>3536.02</v>
      </c>
      <c r="F11" s="13">
        <f>SUM(E11:E12)</f>
        <v>0</v>
      </c>
      <c r="G11" s="5"/>
      <c r="H11" s="7" t="s">
        <v>178</v>
      </c>
      <c r="I11" s="5"/>
      <c r="J11" s="5"/>
      <c r="K11" s="5"/>
      <c r="L11" s="5"/>
      <c r="M11" s="5"/>
      <c r="N11" s="5"/>
    </row>
    <row r="12" spans="1:14" ht="13.2" customHeight="1" thickBot="1" x14ac:dyDescent="0.3">
      <c r="A12" s="21">
        <v>42758</v>
      </c>
      <c r="B12" s="6"/>
      <c r="C12" s="22" t="s">
        <v>24</v>
      </c>
      <c r="D12" s="23" t="s">
        <v>8</v>
      </c>
      <c r="E12" s="14">
        <v>-3536.02</v>
      </c>
      <c r="F12" s="5"/>
      <c r="G12" s="5"/>
      <c r="H12" s="32"/>
      <c r="I12" s="5"/>
      <c r="J12" s="5"/>
      <c r="K12" s="5"/>
      <c r="L12" s="5"/>
      <c r="M12" s="5"/>
      <c r="N12" s="5"/>
    </row>
    <row r="13" spans="1:14" ht="13.2" customHeight="1" x14ac:dyDescent="0.25">
      <c r="A13" s="16"/>
      <c r="B13" s="17" t="s">
        <v>14</v>
      </c>
      <c r="C13" s="6"/>
      <c r="D13" s="19" t="s">
        <v>15</v>
      </c>
      <c r="E13" s="11">
        <v>249.95</v>
      </c>
      <c r="F13" s="13">
        <f>SUM(E13:E14)</f>
        <v>0</v>
      </c>
      <c r="G13" s="5"/>
      <c r="H13" s="7"/>
      <c r="I13" s="5"/>
      <c r="J13" s="5"/>
      <c r="K13" s="5"/>
      <c r="L13" s="5"/>
      <c r="M13" s="5"/>
      <c r="N13" s="5"/>
    </row>
    <row r="14" spans="1:14" ht="13.2" customHeight="1" thickBot="1" x14ac:dyDescent="0.3">
      <c r="A14" s="21">
        <v>42758</v>
      </c>
      <c r="B14" s="6"/>
      <c r="C14" s="22" t="s">
        <v>3</v>
      </c>
      <c r="D14" s="23" t="s">
        <v>4</v>
      </c>
      <c r="E14" s="14">
        <v>-249.95</v>
      </c>
      <c r="F14" s="5"/>
      <c r="G14" s="5"/>
      <c r="H14" s="32"/>
      <c r="I14" s="5"/>
      <c r="J14" s="5"/>
      <c r="K14" s="5"/>
      <c r="L14" s="5"/>
      <c r="M14" s="5"/>
      <c r="N14" s="5"/>
    </row>
    <row r="15" spans="1:14" ht="13.2" customHeight="1" x14ac:dyDescent="0.25">
      <c r="A15" s="16"/>
      <c r="B15" s="17" t="s">
        <v>16</v>
      </c>
      <c r="C15" s="6"/>
      <c r="D15" s="19" t="s">
        <v>5</v>
      </c>
      <c r="E15" s="11">
        <f>2544+62.5</f>
        <v>2606.5</v>
      </c>
      <c r="F15" s="13">
        <f>SUM(E15:E16)</f>
        <v>0</v>
      </c>
      <c r="G15" s="5"/>
      <c r="H15" s="7" t="s">
        <v>17</v>
      </c>
      <c r="I15" s="5"/>
      <c r="J15" s="5"/>
      <c r="K15" s="5"/>
      <c r="L15" s="5"/>
      <c r="M15" s="5"/>
      <c r="N15" s="5"/>
    </row>
    <row r="16" spans="1:14" ht="13.2" customHeight="1" thickBot="1" x14ac:dyDescent="0.3">
      <c r="A16" s="21">
        <v>42780</v>
      </c>
      <c r="B16" s="6"/>
      <c r="C16" s="22">
        <v>2446</v>
      </c>
      <c r="D16" s="23" t="s">
        <v>5</v>
      </c>
      <c r="E16" s="14">
        <v>-2606.5</v>
      </c>
      <c r="F16" s="5"/>
      <c r="G16" s="5"/>
      <c r="H16" s="32"/>
      <c r="I16" s="5"/>
      <c r="J16" s="5"/>
      <c r="K16" s="5"/>
      <c r="L16" s="5"/>
      <c r="M16" s="5"/>
      <c r="N16" s="5"/>
    </row>
    <row r="17" spans="1:14" ht="13.2" customHeight="1" x14ac:dyDescent="0.25">
      <c r="A17" s="16"/>
      <c r="B17" s="17" t="s">
        <v>16</v>
      </c>
      <c r="C17" s="6"/>
      <c r="D17" s="19" t="s">
        <v>12</v>
      </c>
      <c r="E17" s="11">
        <v>3053.6</v>
      </c>
      <c r="F17" s="13">
        <f>SUM(E17:E18)</f>
        <v>0</v>
      </c>
      <c r="G17" s="5"/>
      <c r="H17" s="7" t="s">
        <v>18</v>
      </c>
      <c r="I17" s="5"/>
      <c r="J17" s="5"/>
      <c r="K17" s="5"/>
      <c r="L17" s="5"/>
      <c r="M17" s="5"/>
      <c r="N17" s="5"/>
    </row>
    <row r="18" spans="1:14" ht="13.2" customHeight="1" thickBot="1" x14ac:dyDescent="0.3">
      <c r="A18" s="21">
        <v>42783</v>
      </c>
      <c r="B18" s="6"/>
      <c r="C18" s="22">
        <v>2447</v>
      </c>
      <c r="D18" s="23" t="s">
        <v>8</v>
      </c>
      <c r="E18" s="14">
        <v>-3053.6</v>
      </c>
      <c r="F18" s="5"/>
      <c r="G18" s="5"/>
      <c r="H18" s="32"/>
      <c r="I18" s="5"/>
      <c r="J18" s="5"/>
      <c r="K18" s="5"/>
      <c r="L18" s="5"/>
      <c r="M18" s="5"/>
      <c r="N18" s="5"/>
    </row>
    <row r="19" spans="1:14" ht="13.2" customHeight="1" x14ac:dyDescent="0.25">
      <c r="A19" s="16"/>
      <c r="B19" s="17" t="s">
        <v>19</v>
      </c>
      <c r="C19" s="6"/>
      <c r="D19" s="19" t="s">
        <v>12</v>
      </c>
      <c r="E19" s="11">
        <v>3000</v>
      </c>
      <c r="F19" s="13">
        <f>SUM(E19:E20)</f>
        <v>0</v>
      </c>
      <c r="G19" s="5"/>
      <c r="H19" s="7"/>
      <c r="I19" s="5"/>
      <c r="J19" s="5"/>
      <c r="K19" s="5"/>
      <c r="L19" s="5"/>
      <c r="M19" s="5"/>
      <c r="N19" s="5"/>
    </row>
    <row r="20" spans="1:14" ht="13.2" customHeight="1" thickBot="1" x14ac:dyDescent="0.3">
      <c r="A20" s="21">
        <v>42821</v>
      </c>
      <c r="B20" s="6"/>
      <c r="C20" s="22">
        <v>1003</v>
      </c>
      <c r="D20" s="23" t="s">
        <v>8</v>
      </c>
      <c r="E20" s="14">
        <v>-3000</v>
      </c>
      <c r="F20" s="5"/>
      <c r="G20" s="5"/>
      <c r="H20" s="32"/>
      <c r="I20" s="5"/>
      <c r="J20" s="5"/>
      <c r="K20" s="5"/>
      <c r="L20" s="5"/>
      <c r="M20" s="5"/>
      <c r="N20" s="5"/>
    </row>
    <row r="21" spans="1:14" ht="13.2" customHeight="1" x14ac:dyDescent="0.25">
      <c r="A21" s="18"/>
      <c r="B21" s="17" t="s">
        <v>19</v>
      </c>
      <c r="C21" s="6"/>
      <c r="D21" s="19" t="s">
        <v>5</v>
      </c>
      <c r="E21" s="11">
        <v>2606.5</v>
      </c>
      <c r="F21" s="13">
        <f>SUM(E21:E22)</f>
        <v>0</v>
      </c>
      <c r="G21" s="5"/>
      <c r="H21" s="7"/>
      <c r="I21" s="5"/>
      <c r="J21" s="5"/>
      <c r="K21" s="5"/>
      <c r="L21" s="5"/>
      <c r="M21" s="5"/>
      <c r="N21" s="5"/>
    </row>
    <row r="22" spans="1:14" ht="13.2" customHeight="1" thickBot="1" x14ac:dyDescent="0.3">
      <c r="A22" s="21">
        <v>42802</v>
      </c>
      <c r="B22" s="6"/>
      <c r="C22" s="22">
        <v>1001</v>
      </c>
      <c r="D22" s="23" t="s">
        <v>5</v>
      </c>
      <c r="E22" s="14">
        <v>-2606.5</v>
      </c>
      <c r="F22" s="5"/>
      <c r="G22" s="5"/>
      <c r="H22" s="32"/>
      <c r="I22" s="5"/>
      <c r="J22" s="5"/>
      <c r="K22" s="5"/>
      <c r="L22" s="5"/>
      <c r="M22" s="5"/>
      <c r="N22" s="5"/>
    </row>
    <row r="23" spans="1:14" ht="13.2" customHeight="1" x14ac:dyDescent="0.25">
      <c r="A23" s="16"/>
      <c r="B23" s="17" t="s">
        <v>42</v>
      </c>
      <c r="C23" s="6"/>
      <c r="D23" s="19" t="s">
        <v>5</v>
      </c>
      <c r="E23" s="11">
        <f>2544+62.5</f>
        <v>2606.5</v>
      </c>
      <c r="F23" s="13"/>
      <c r="G23" s="5"/>
      <c r="H23" s="7"/>
      <c r="I23" s="5"/>
      <c r="J23" s="5"/>
      <c r="K23" s="5"/>
      <c r="L23" s="5"/>
      <c r="M23" s="5"/>
      <c r="N23" s="5"/>
    </row>
    <row r="24" spans="1:14" ht="13.2" customHeight="1" thickBot="1" x14ac:dyDescent="0.3">
      <c r="A24" s="21">
        <v>42856</v>
      </c>
      <c r="B24" s="6"/>
      <c r="C24" s="22">
        <v>1012</v>
      </c>
      <c r="D24" s="23" t="s">
        <v>5</v>
      </c>
      <c r="E24" s="14">
        <v>-2606.5</v>
      </c>
      <c r="F24" s="5"/>
      <c r="G24" s="5"/>
      <c r="H24" s="32"/>
      <c r="I24" s="5"/>
      <c r="J24" s="5"/>
      <c r="K24" s="5"/>
      <c r="L24" s="5"/>
      <c r="M24" s="5"/>
      <c r="N24" s="5"/>
    </row>
    <row r="25" spans="1:14" ht="13.2" customHeight="1" x14ac:dyDescent="0.25">
      <c r="A25" s="18"/>
      <c r="B25" s="17" t="s">
        <v>42</v>
      </c>
      <c r="C25" s="6"/>
      <c r="D25" s="19" t="s">
        <v>43</v>
      </c>
      <c r="E25" s="11">
        <v>3000</v>
      </c>
      <c r="F25" s="13"/>
      <c r="G25" s="5"/>
      <c r="H25" s="7"/>
      <c r="I25" s="5"/>
      <c r="J25" s="5"/>
      <c r="K25" s="5"/>
      <c r="L25" s="5"/>
      <c r="M25" s="5"/>
      <c r="N25" s="5"/>
    </row>
    <row r="26" spans="1:14" ht="13.2" customHeight="1" thickBot="1" x14ac:dyDescent="0.3">
      <c r="A26" s="21">
        <v>42853</v>
      </c>
      <c r="B26" s="6"/>
      <c r="C26" s="22">
        <v>1008</v>
      </c>
      <c r="D26" s="23" t="s">
        <v>8</v>
      </c>
      <c r="E26" s="14">
        <v>-3000</v>
      </c>
      <c r="F26" s="5"/>
      <c r="G26" s="5"/>
      <c r="H26" s="32"/>
      <c r="I26" s="5"/>
      <c r="J26" s="5"/>
      <c r="K26" s="5"/>
      <c r="L26" s="5"/>
      <c r="M26" s="5"/>
      <c r="N26" s="5"/>
    </row>
    <row r="27" spans="1:14" ht="13.2" customHeight="1" x14ac:dyDescent="0.25">
      <c r="A27" s="16"/>
      <c r="B27" s="17" t="s">
        <v>20</v>
      </c>
      <c r="C27" s="6"/>
      <c r="D27" s="19" t="s">
        <v>9</v>
      </c>
      <c r="E27" s="11">
        <v>814.69</v>
      </c>
      <c r="F27" s="13">
        <f>SUM(E27:E30)</f>
        <v>0</v>
      </c>
      <c r="G27" s="5"/>
      <c r="H27" s="7" t="s">
        <v>10</v>
      </c>
      <c r="I27" s="5"/>
      <c r="J27" s="5"/>
      <c r="K27" s="5"/>
      <c r="L27" s="5"/>
      <c r="M27" s="5"/>
      <c r="N27" s="5"/>
    </row>
    <row r="28" spans="1:14" ht="13.2" customHeight="1" x14ac:dyDescent="0.25">
      <c r="A28" s="21">
        <v>42887</v>
      </c>
      <c r="B28" s="6"/>
      <c r="C28" s="22" t="s">
        <v>3</v>
      </c>
      <c r="D28" s="23" t="s">
        <v>6</v>
      </c>
      <c r="E28" s="15">
        <v>-478.75</v>
      </c>
      <c r="F28" s="5"/>
      <c r="G28" s="5"/>
      <c r="H28" s="32"/>
      <c r="I28" s="5"/>
      <c r="J28" s="5"/>
      <c r="K28" s="5"/>
      <c r="L28" s="5"/>
      <c r="M28" s="5"/>
      <c r="N28" s="5"/>
    </row>
    <row r="29" spans="1:14" ht="13.2" customHeight="1" x14ac:dyDescent="0.25">
      <c r="A29" s="21">
        <v>42887</v>
      </c>
      <c r="B29" s="6"/>
      <c r="C29" s="22" t="s">
        <v>3</v>
      </c>
      <c r="D29" s="23" t="s">
        <v>6</v>
      </c>
      <c r="E29" s="15">
        <v>-198.96</v>
      </c>
      <c r="F29" s="5"/>
      <c r="G29" s="5"/>
      <c r="H29" s="32"/>
      <c r="I29" s="5"/>
      <c r="J29" s="5"/>
      <c r="K29" s="5"/>
      <c r="L29" s="5"/>
      <c r="M29" s="5"/>
      <c r="N29" s="5"/>
    </row>
    <row r="30" spans="1:14" ht="13.2" customHeight="1" thickBot="1" x14ac:dyDescent="0.3">
      <c r="A30" s="21">
        <v>42887</v>
      </c>
      <c r="B30" s="6"/>
      <c r="C30" s="22" t="s">
        <v>3</v>
      </c>
      <c r="D30" s="23" t="s">
        <v>7</v>
      </c>
      <c r="E30" s="14">
        <v>-136.97999999999999</v>
      </c>
      <c r="F30" s="5"/>
      <c r="G30" s="5"/>
      <c r="H30" s="32"/>
      <c r="I30" s="5"/>
      <c r="J30" s="5"/>
      <c r="K30" s="5"/>
      <c r="L30" s="5"/>
      <c r="M30" s="5"/>
      <c r="N30" s="5"/>
    </row>
    <row r="31" spans="1:14" ht="13.2" customHeight="1" x14ac:dyDescent="0.25">
      <c r="A31" s="16"/>
      <c r="B31" s="17" t="s">
        <v>21</v>
      </c>
      <c r="C31" s="6"/>
      <c r="D31" s="19" t="s">
        <v>11</v>
      </c>
      <c r="E31" s="12">
        <v>30000</v>
      </c>
      <c r="F31" s="13">
        <f>+E31+E32</f>
        <v>66400</v>
      </c>
      <c r="G31" s="93" t="s">
        <v>143</v>
      </c>
      <c r="H31" s="7"/>
      <c r="I31" s="5"/>
      <c r="J31" s="5"/>
      <c r="K31" s="5"/>
      <c r="L31" s="5"/>
      <c r="M31" s="5"/>
      <c r="N31" s="5"/>
    </row>
    <row r="32" spans="1:14" ht="13.2" customHeight="1" thickBot="1" x14ac:dyDescent="0.3">
      <c r="A32" s="16"/>
      <c r="B32" s="17" t="s">
        <v>21</v>
      </c>
      <c r="C32" s="6"/>
      <c r="D32" s="19" t="s">
        <v>11</v>
      </c>
      <c r="E32" s="12">
        <v>36400</v>
      </c>
      <c r="F32" s="5"/>
      <c r="G32" s="5"/>
      <c r="H32" s="7"/>
      <c r="I32" s="5"/>
      <c r="J32" s="5"/>
      <c r="K32" s="5"/>
      <c r="L32" s="5"/>
      <c r="M32" s="5"/>
      <c r="N32" s="5"/>
    </row>
    <row r="33" spans="1:14" ht="13.2" customHeight="1" x14ac:dyDescent="0.25">
      <c r="A33" s="16"/>
      <c r="B33" s="17" t="s">
        <v>20</v>
      </c>
      <c r="C33" s="6"/>
      <c r="D33" s="19" t="s">
        <v>5</v>
      </c>
      <c r="E33" s="11">
        <v>2606.5</v>
      </c>
      <c r="F33" s="13">
        <f>SUM(E33:E34)</f>
        <v>0</v>
      </c>
      <c r="G33" s="5"/>
      <c r="H33" s="7"/>
      <c r="I33" s="5"/>
      <c r="J33" s="5"/>
      <c r="K33" s="5"/>
      <c r="L33" s="5"/>
      <c r="M33" s="5"/>
      <c r="N33" s="5"/>
    </row>
    <row r="34" spans="1:14" ht="13.2" customHeight="1" thickBot="1" x14ac:dyDescent="0.3">
      <c r="A34" s="21">
        <v>42858</v>
      </c>
      <c r="B34" s="6"/>
      <c r="C34" s="22">
        <v>1012</v>
      </c>
      <c r="D34" s="23" t="s">
        <v>5</v>
      </c>
      <c r="E34" s="14">
        <v>-2606.5</v>
      </c>
      <c r="F34" s="5"/>
      <c r="G34" s="5"/>
      <c r="H34" s="32"/>
      <c r="I34" s="5"/>
      <c r="J34" s="5"/>
      <c r="K34" s="5"/>
      <c r="L34" s="5"/>
      <c r="M34" s="5"/>
      <c r="N34" s="5"/>
    </row>
    <row r="35" spans="1:14" ht="13.2" customHeight="1" x14ac:dyDescent="0.25">
      <c r="A35" s="16"/>
      <c r="B35" s="17" t="s">
        <v>20</v>
      </c>
      <c r="C35" s="6"/>
      <c r="D35" s="19" t="s">
        <v>12</v>
      </c>
      <c r="E35" s="11">
        <v>3000</v>
      </c>
      <c r="F35" s="13">
        <f>SUM(E35:E36)</f>
        <v>0</v>
      </c>
      <c r="G35" s="5"/>
      <c r="H35" s="7"/>
      <c r="I35" s="5"/>
      <c r="J35" s="5"/>
      <c r="K35" s="5"/>
      <c r="L35" s="5"/>
      <c r="M35" s="5"/>
      <c r="N35" s="5"/>
    </row>
    <row r="36" spans="1:14" ht="13.2" customHeight="1" thickBot="1" x14ac:dyDescent="0.3">
      <c r="A36" s="21">
        <v>42877</v>
      </c>
      <c r="B36" s="6"/>
      <c r="C36" s="22">
        <v>1015</v>
      </c>
      <c r="D36" s="23" t="s">
        <v>8</v>
      </c>
      <c r="E36" s="14">
        <v>-3000</v>
      </c>
      <c r="F36" s="5"/>
      <c r="G36" s="5"/>
      <c r="H36" s="32"/>
      <c r="I36" s="5"/>
      <c r="J36" s="5"/>
      <c r="K36" s="5"/>
      <c r="L36" s="5"/>
      <c r="M36" s="5"/>
      <c r="N36" s="5"/>
    </row>
    <row r="37" spans="1:14" ht="13.2" customHeight="1" x14ac:dyDescent="0.25">
      <c r="A37" s="16"/>
      <c r="B37" s="17" t="s">
        <v>21</v>
      </c>
      <c r="C37" s="6"/>
      <c r="D37" s="19" t="s">
        <v>5</v>
      </c>
      <c r="E37" s="11">
        <f>2544+62.5</f>
        <v>2606.5</v>
      </c>
      <c r="F37" s="13">
        <f>SUM(E37:E38)</f>
        <v>0</v>
      </c>
      <c r="G37" s="5"/>
      <c r="H37" s="7"/>
      <c r="I37" s="5"/>
      <c r="J37" s="5"/>
      <c r="K37" s="5"/>
      <c r="L37" s="5"/>
      <c r="M37" s="5"/>
      <c r="N37" s="5"/>
    </row>
    <row r="38" spans="1:14" ht="13.2" customHeight="1" thickBot="1" x14ac:dyDescent="0.3">
      <c r="A38" s="21">
        <v>42905</v>
      </c>
      <c r="B38" s="6"/>
      <c r="C38" s="22">
        <v>1013</v>
      </c>
      <c r="D38" s="23" t="s">
        <v>5</v>
      </c>
      <c r="E38" s="14">
        <v>-2606.5</v>
      </c>
      <c r="F38" s="5"/>
      <c r="G38" s="5"/>
      <c r="H38" s="32"/>
      <c r="I38" s="5"/>
      <c r="J38" s="5"/>
      <c r="K38" s="5"/>
      <c r="L38" s="5"/>
      <c r="M38" s="5"/>
      <c r="N38" s="5"/>
    </row>
    <row r="39" spans="1:14" ht="13.2" customHeight="1" x14ac:dyDescent="0.25">
      <c r="A39" s="16"/>
      <c r="B39" s="17" t="s">
        <v>21</v>
      </c>
      <c r="C39" s="6"/>
      <c r="D39" s="19" t="s">
        <v>12</v>
      </c>
      <c r="E39" s="11">
        <v>3121.98</v>
      </c>
      <c r="F39" s="13">
        <f>SUM(E39:E40)</f>
        <v>0</v>
      </c>
      <c r="G39" s="5"/>
      <c r="H39" s="7"/>
      <c r="I39" s="5"/>
      <c r="J39" s="5"/>
      <c r="K39" s="5"/>
      <c r="L39" s="5"/>
      <c r="M39" s="5"/>
      <c r="N39" s="5"/>
    </row>
    <row r="40" spans="1:14" ht="13.2" customHeight="1" thickBot="1" x14ac:dyDescent="0.3">
      <c r="A40" s="21">
        <v>42908</v>
      </c>
      <c r="B40" s="6"/>
      <c r="C40" s="22">
        <v>1023</v>
      </c>
      <c r="D40" s="23" t="s">
        <v>8</v>
      </c>
      <c r="E40" s="14">
        <v>-3121.98</v>
      </c>
      <c r="F40" s="5"/>
      <c r="G40" s="5"/>
      <c r="H40" s="32"/>
      <c r="I40" s="5"/>
      <c r="J40" s="5"/>
      <c r="K40" s="5"/>
      <c r="L40" s="5"/>
      <c r="M40" s="5"/>
      <c r="N40" s="5"/>
    </row>
    <row r="41" spans="1:14" ht="81" customHeight="1" x14ac:dyDescent="0.25">
      <c r="A41" s="16"/>
      <c r="B41" s="17" t="s">
        <v>21</v>
      </c>
      <c r="C41" s="6"/>
      <c r="D41" s="19" t="s">
        <v>22</v>
      </c>
      <c r="E41" s="11">
        <v>7200</v>
      </c>
      <c r="F41" s="13">
        <f>+E41</f>
        <v>7200</v>
      </c>
      <c r="G41" s="35" t="s">
        <v>30</v>
      </c>
      <c r="H41" s="7" t="s">
        <v>182</v>
      </c>
      <c r="I41" s="5"/>
      <c r="J41" s="5"/>
      <c r="K41" s="5"/>
      <c r="L41" s="5"/>
      <c r="M41" s="5"/>
      <c r="N41" s="5"/>
    </row>
    <row r="42" spans="1:14" ht="29.4" customHeight="1" thickBot="1" x14ac:dyDescent="0.3">
      <c r="A42" s="24">
        <v>43010</v>
      </c>
      <c r="B42" s="6"/>
      <c r="C42" s="25">
        <v>1048</v>
      </c>
      <c r="D42" s="26" t="s">
        <v>22</v>
      </c>
      <c r="E42" s="27">
        <v>-7200</v>
      </c>
      <c r="F42" s="5"/>
      <c r="G42" s="5"/>
      <c r="H42" s="33"/>
      <c r="I42" s="5"/>
      <c r="J42" s="5"/>
      <c r="K42" s="5"/>
      <c r="L42" s="5"/>
      <c r="M42" s="5"/>
      <c r="N42" s="5"/>
    </row>
    <row r="43" spans="1:14" ht="12.6" customHeight="1" x14ac:dyDescent="0.25">
      <c r="A43" s="16"/>
      <c r="B43" s="17" t="s">
        <v>21</v>
      </c>
      <c r="C43" s="6"/>
      <c r="D43" s="7" t="s">
        <v>23</v>
      </c>
      <c r="E43" s="20">
        <v>8500</v>
      </c>
      <c r="F43" s="13">
        <f>SUM(E43:E44)</f>
        <v>3000</v>
      </c>
      <c r="G43" s="34" t="s">
        <v>147</v>
      </c>
      <c r="H43" s="7" t="s">
        <v>148</v>
      </c>
      <c r="I43" s="5"/>
      <c r="J43" s="5"/>
      <c r="K43" s="5"/>
      <c r="L43" s="5"/>
      <c r="M43" s="5"/>
      <c r="N43" s="5"/>
    </row>
    <row r="44" spans="1:14" ht="29.4" customHeight="1" thickBot="1" x14ac:dyDescent="0.3">
      <c r="A44" s="24">
        <v>43180</v>
      </c>
      <c r="B44" s="6"/>
      <c r="C44" s="25"/>
      <c r="D44" s="26" t="s">
        <v>23</v>
      </c>
      <c r="E44" s="27">
        <v>-5500</v>
      </c>
      <c r="F44" s="5"/>
      <c r="G44" s="5"/>
      <c r="H44" s="33"/>
      <c r="I44" s="5"/>
      <c r="J44" s="5"/>
      <c r="K44" s="5"/>
      <c r="L44" s="5"/>
      <c r="M44" s="5"/>
      <c r="N44" s="5"/>
    </row>
  </sheetData>
  <mergeCells count="3">
    <mergeCell ref="A3:H3"/>
    <mergeCell ref="A1:F1"/>
    <mergeCell ref="F8:G8"/>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56"/>
  <sheetViews>
    <sheetView zoomScale="85" zoomScaleNormal="85" workbookViewId="0">
      <selection activeCell="D11" sqref="D11"/>
    </sheetView>
  </sheetViews>
  <sheetFormatPr defaultRowHeight="13.2" x14ac:dyDescent="0.25"/>
  <cols>
    <col min="1" max="1" width="29.44140625" customWidth="1"/>
    <col min="2" max="2" width="17.33203125" style="1" customWidth="1"/>
    <col min="3" max="3" width="11.21875" style="1" bestFit="1" customWidth="1"/>
    <col min="4" max="4" width="26.6640625" customWidth="1"/>
    <col min="5" max="5" width="98.44140625" style="3" customWidth="1"/>
  </cols>
  <sheetData>
    <row r="1" spans="1:53" x14ac:dyDescent="0.25">
      <c r="A1" t="s">
        <v>48</v>
      </c>
    </row>
    <row r="2" spans="1:53" x14ac:dyDescent="0.25">
      <c r="A2" t="s">
        <v>27</v>
      </c>
    </row>
    <row r="3" spans="1:53" ht="111" customHeight="1" x14ac:dyDescent="0.25">
      <c r="A3" s="165" t="s">
        <v>183</v>
      </c>
      <c r="B3" s="166"/>
      <c r="C3" s="166"/>
      <c r="D3" s="166"/>
      <c r="E3" s="166"/>
    </row>
    <row r="4" spans="1:53" x14ac:dyDescent="0.25">
      <c r="A4" s="95"/>
      <c r="B4" s="136">
        <f>+C11+C12+6000</f>
        <v>69793.959999999992</v>
      </c>
      <c r="C4" s="97" t="s">
        <v>167</v>
      </c>
      <c r="D4" s="94"/>
      <c r="E4"/>
    </row>
    <row r="5" spans="1:53" x14ac:dyDescent="0.25">
      <c r="A5" s="95"/>
      <c r="B5" s="136">
        <f>+C13-6000</f>
        <v>3000.0000000000036</v>
      </c>
      <c r="C5" s="97" t="s">
        <v>164</v>
      </c>
      <c r="D5" s="94"/>
      <c r="E5"/>
    </row>
    <row r="6" spans="1:53" x14ac:dyDescent="0.25">
      <c r="A6" s="95"/>
      <c r="B6" s="136">
        <f>+C15</f>
        <v>1637.3600000000006</v>
      </c>
      <c r="C6" s="97" t="s">
        <v>166</v>
      </c>
      <c r="D6" s="94"/>
      <c r="E6"/>
    </row>
    <row r="7" spans="1:53" x14ac:dyDescent="0.25">
      <c r="A7" s="95"/>
      <c r="B7" s="132">
        <f>+C30+C34+C41</f>
        <v>55.530000000000086</v>
      </c>
      <c r="C7" s="97" t="s">
        <v>165</v>
      </c>
      <c r="D7" s="94"/>
      <c r="E7"/>
    </row>
    <row r="9" spans="1:53" ht="17.399999999999999" customHeight="1" x14ac:dyDescent="0.25">
      <c r="A9" s="10" t="s">
        <v>28</v>
      </c>
      <c r="E9" s="3" t="s">
        <v>49</v>
      </c>
    </row>
    <row r="10" spans="1:53" s="40" customFormat="1" ht="27.6" customHeight="1" x14ac:dyDescent="0.25">
      <c r="A10" s="38" t="s">
        <v>13</v>
      </c>
      <c r="B10" s="48" t="s">
        <v>94</v>
      </c>
      <c r="C10" s="48" t="s">
        <v>50</v>
      </c>
      <c r="D10" s="38"/>
      <c r="E10" s="39"/>
    </row>
    <row r="11" spans="1:53" ht="58.8" customHeight="1" x14ac:dyDescent="0.25">
      <c r="A11" s="6" t="s">
        <v>36</v>
      </c>
      <c r="B11" s="49">
        <f>25548.08+33827.88</f>
        <v>59375.96</v>
      </c>
      <c r="C11" s="49">
        <v>59375.96</v>
      </c>
      <c r="D11" s="93" t="s">
        <v>143</v>
      </c>
      <c r="E11" s="92" t="s">
        <v>181</v>
      </c>
    </row>
    <row r="12" spans="1:53" s="35" customFormat="1" ht="53.4" thickBot="1" x14ac:dyDescent="0.3">
      <c r="A12" s="6" t="s">
        <v>51</v>
      </c>
      <c r="B12" s="51">
        <v>4418</v>
      </c>
      <c r="C12" s="49">
        <v>4418</v>
      </c>
      <c r="D12" s="93" t="s">
        <v>143</v>
      </c>
      <c r="E12" s="8" t="s">
        <v>52</v>
      </c>
    </row>
    <row r="13" spans="1:53" s="5" customFormat="1" ht="26.4" customHeight="1" x14ac:dyDescent="0.25">
      <c r="A13" s="6" t="s">
        <v>53</v>
      </c>
      <c r="B13" s="52">
        <v>33061.050000000003</v>
      </c>
      <c r="C13" s="53">
        <f>SUM(B13:B14)</f>
        <v>9000.0000000000036</v>
      </c>
      <c r="D13" s="93" t="s">
        <v>144</v>
      </c>
      <c r="E13" s="7" t="s">
        <v>196</v>
      </c>
      <c r="F13" s="76" t="s">
        <v>110</v>
      </c>
    </row>
    <row r="14" spans="1:53" s="10" customFormat="1" ht="27" thickBot="1" x14ac:dyDescent="0.3">
      <c r="A14" s="54" t="s">
        <v>54</v>
      </c>
      <c r="B14" s="55">
        <v>-24061.05</v>
      </c>
      <c r="C14" s="56"/>
      <c r="D14" s="54"/>
      <c r="E14" s="57" t="s">
        <v>140</v>
      </c>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row>
    <row r="15" spans="1:53" ht="26.4" x14ac:dyDescent="0.25">
      <c r="A15" s="58" t="s">
        <v>55</v>
      </c>
      <c r="B15" s="118">
        <v>5044.84</v>
      </c>
      <c r="C15" s="53">
        <f>SUM(B15:B17)</f>
        <v>1637.3600000000006</v>
      </c>
      <c r="D15" s="50" t="s">
        <v>142</v>
      </c>
      <c r="E15" s="92" t="s">
        <v>141</v>
      </c>
    </row>
    <row r="16" spans="1:53" s="10" customFormat="1" x14ac:dyDescent="0.25">
      <c r="A16" s="54" t="s">
        <v>56</v>
      </c>
      <c r="B16" s="61">
        <v>-1637.36</v>
      </c>
      <c r="C16" s="56"/>
      <c r="D16" s="54"/>
      <c r="E16" s="57"/>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row>
    <row r="17" spans="1:53" s="10" customFormat="1" ht="13.8" thickBot="1" x14ac:dyDescent="0.3">
      <c r="A17" s="54" t="s">
        <v>57</v>
      </c>
      <c r="B17" s="55">
        <v>-1770.12</v>
      </c>
      <c r="C17" s="56"/>
      <c r="D17" s="54"/>
      <c r="E17" s="57"/>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row>
    <row r="18" spans="1:53" s="4" customFormat="1" x14ac:dyDescent="0.25">
      <c r="A18" s="6" t="s">
        <v>11</v>
      </c>
      <c r="B18" s="52">
        <v>985</v>
      </c>
      <c r="C18" s="53">
        <f>+B18+B19</f>
        <v>0</v>
      </c>
      <c r="D18" s="50"/>
      <c r="E18" s="62"/>
    </row>
    <row r="19" spans="1:53" s="10" customFormat="1" ht="13.8" thickBot="1" x14ac:dyDescent="0.3">
      <c r="A19" s="54" t="s">
        <v>58</v>
      </c>
      <c r="B19" s="55">
        <f>-470-515</f>
        <v>-985</v>
      </c>
      <c r="C19" s="56"/>
      <c r="D19" s="54"/>
      <c r="E19" s="57"/>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row>
    <row r="20" spans="1:53" x14ac:dyDescent="0.25">
      <c r="A20" s="58" t="s">
        <v>5</v>
      </c>
      <c r="B20" s="59">
        <v>30766.9</v>
      </c>
      <c r="C20" s="64">
        <v>0</v>
      </c>
      <c r="D20" s="58" t="s">
        <v>59</v>
      </c>
      <c r="E20" s="60" t="s">
        <v>60</v>
      </c>
      <c r="F20" t="s">
        <v>61</v>
      </c>
    </row>
    <row r="21" spans="1:53" s="10" customFormat="1" ht="13.8" thickBot="1" x14ac:dyDescent="0.3">
      <c r="A21" s="54" t="s">
        <v>5</v>
      </c>
      <c r="B21" s="55">
        <v>-30766.9</v>
      </c>
      <c r="C21" s="56"/>
      <c r="D21" s="54"/>
      <c r="E21" s="57"/>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row>
    <row r="22" spans="1:53" x14ac:dyDescent="0.25">
      <c r="A22" s="58" t="s">
        <v>12</v>
      </c>
      <c r="B22" s="59">
        <v>6036.63</v>
      </c>
      <c r="C22" s="64">
        <v>0</v>
      </c>
      <c r="D22" s="58" t="s">
        <v>59</v>
      </c>
      <c r="E22" s="60"/>
    </row>
    <row r="23" spans="1:53" s="10" customFormat="1" ht="13.8" thickBot="1" x14ac:dyDescent="0.3">
      <c r="A23" s="54" t="s">
        <v>8</v>
      </c>
      <c r="B23" s="55">
        <v>-6036.63</v>
      </c>
      <c r="C23" s="56"/>
      <c r="D23" s="54"/>
      <c r="E23" s="57"/>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row>
    <row r="24" spans="1:53" x14ac:dyDescent="0.25">
      <c r="A24" s="58" t="s">
        <v>62</v>
      </c>
      <c r="B24" s="59">
        <v>4800</v>
      </c>
      <c r="C24" s="64">
        <v>0</v>
      </c>
      <c r="D24" s="58" t="s">
        <v>59</v>
      </c>
      <c r="E24" s="60"/>
    </row>
    <row r="25" spans="1:53" s="10" customFormat="1" ht="13.8" thickBot="1" x14ac:dyDescent="0.3">
      <c r="A25" s="54" t="s">
        <v>63</v>
      </c>
      <c r="B25" s="55">
        <v>-4800</v>
      </c>
      <c r="C25" s="56"/>
      <c r="D25" s="54"/>
      <c r="E25" s="57" t="s">
        <v>188</v>
      </c>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row>
    <row r="26" spans="1:53" x14ac:dyDescent="0.25">
      <c r="A26" s="58" t="s">
        <v>33</v>
      </c>
      <c r="B26" s="59">
        <v>2794.5499999999993</v>
      </c>
      <c r="C26" s="64">
        <f>2794.55-3185.21</f>
        <v>-390.65999999999985</v>
      </c>
      <c r="D26" s="9" t="s">
        <v>64</v>
      </c>
      <c r="E26" s="60"/>
    </row>
    <row r="27" spans="1:53" s="10" customFormat="1" ht="13.8" thickBot="1" x14ac:dyDescent="0.3">
      <c r="A27" s="54" t="s">
        <v>65</v>
      </c>
      <c r="B27" s="55">
        <v>-3185.2099999999996</v>
      </c>
      <c r="C27" s="56"/>
      <c r="D27" s="54"/>
      <c r="E27" s="57"/>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row>
    <row r="28" spans="1:53" x14ac:dyDescent="0.25">
      <c r="A28" s="58" t="s">
        <v>66</v>
      </c>
      <c r="B28" s="59">
        <v>1500</v>
      </c>
      <c r="C28" s="64">
        <v>0</v>
      </c>
      <c r="D28" s="58" t="s">
        <v>59</v>
      </c>
      <c r="E28" s="60"/>
    </row>
    <row r="29" spans="1:53" s="10" customFormat="1" ht="13.8" thickBot="1" x14ac:dyDescent="0.3">
      <c r="A29" s="54" t="s">
        <v>67</v>
      </c>
      <c r="B29" s="55">
        <v>-1500</v>
      </c>
      <c r="C29" s="56"/>
      <c r="D29" s="54"/>
      <c r="E29" s="57"/>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row>
    <row r="30" spans="1:53" x14ac:dyDescent="0.25">
      <c r="A30" s="58" t="s">
        <v>68</v>
      </c>
      <c r="B30" s="59">
        <v>271.87</v>
      </c>
      <c r="C30" s="64">
        <f>271.87-261</f>
        <v>10.870000000000005</v>
      </c>
      <c r="D30" s="9" t="s">
        <v>29</v>
      </c>
      <c r="E30" s="60" t="s">
        <v>69</v>
      </c>
    </row>
    <row r="31" spans="1:53" s="10" customFormat="1" ht="13.8" thickBot="1" x14ac:dyDescent="0.3">
      <c r="A31" s="54" t="s">
        <v>70</v>
      </c>
      <c r="B31" s="55">
        <v>-261</v>
      </c>
      <c r="C31" s="56"/>
      <c r="D31" s="54"/>
      <c r="E31" s="57"/>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row>
    <row r="32" spans="1:53" x14ac:dyDescent="0.25">
      <c r="A32" s="58" t="s">
        <v>9</v>
      </c>
      <c r="B32" s="59">
        <v>372.40999999999997</v>
      </c>
      <c r="C32" s="64">
        <v>0</v>
      </c>
      <c r="D32" s="58"/>
      <c r="E32" s="60"/>
    </row>
    <row r="33" spans="1:53" s="10" customFormat="1" ht="13.8" thickBot="1" x14ac:dyDescent="0.3">
      <c r="A33" s="54" t="s">
        <v>6</v>
      </c>
      <c r="B33" s="55">
        <v>-397.18</v>
      </c>
      <c r="C33" s="56"/>
      <c r="D33" s="54"/>
      <c r="E33" s="57"/>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row>
    <row r="34" spans="1:53" x14ac:dyDescent="0.25">
      <c r="A34" s="58" t="s">
        <v>71</v>
      </c>
      <c r="B34" s="59">
        <v>240.72</v>
      </c>
      <c r="C34" s="64">
        <f>+B34+B35</f>
        <v>24.769999999999982</v>
      </c>
      <c r="D34" s="9" t="s">
        <v>29</v>
      </c>
      <c r="E34" s="60"/>
    </row>
    <row r="35" spans="1:53" s="10" customFormat="1" ht="13.8" thickBot="1" x14ac:dyDescent="0.3">
      <c r="A35" s="54" t="s">
        <v>7</v>
      </c>
      <c r="B35" s="55">
        <v>-215.95000000000002</v>
      </c>
      <c r="C35" s="56"/>
      <c r="D35" s="54"/>
      <c r="E35" s="57"/>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row>
    <row r="36" spans="1:53" x14ac:dyDescent="0.25">
      <c r="A36" s="58" t="s">
        <v>72</v>
      </c>
      <c r="B36" s="59">
        <v>1133.92</v>
      </c>
      <c r="C36" s="64">
        <f>1133.92-1487.57</f>
        <v>-353.64999999999986</v>
      </c>
      <c r="D36" s="9" t="s">
        <v>64</v>
      </c>
      <c r="E36" s="60"/>
    </row>
    <row r="37" spans="1:53" s="10" customFormat="1" ht="13.8" thickBot="1" x14ac:dyDescent="0.3">
      <c r="A37" s="54" t="s">
        <v>73</v>
      </c>
      <c r="B37" s="65">
        <v>-1487.5700000000002</v>
      </c>
      <c r="C37" s="56"/>
      <c r="D37" s="54"/>
      <c r="E37" s="57"/>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row>
    <row r="38" spans="1:53" x14ac:dyDescent="0.25">
      <c r="A38" s="58" t="s">
        <v>74</v>
      </c>
      <c r="B38" s="59">
        <v>1087.9600000000003</v>
      </c>
      <c r="C38" s="64">
        <f>1087.96-107.8-980.16</f>
        <v>0</v>
      </c>
      <c r="D38" s="58" t="s">
        <v>59</v>
      </c>
      <c r="E38" s="60" t="s">
        <v>75</v>
      </c>
    </row>
    <row r="39" spans="1:53" s="10" customFormat="1" x14ac:dyDescent="0.25">
      <c r="A39" s="54" t="s">
        <v>76</v>
      </c>
      <c r="B39" s="61">
        <v>-107.8</v>
      </c>
      <c r="C39" s="56"/>
      <c r="D39" s="54"/>
      <c r="E39" s="57"/>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row>
    <row r="40" spans="1:53" s="10" customFormat="1" ht="13.8" thickBot="1" x14ac:dyDescent="0.3">
      <c r="A40" s="54" t="s">
        <v>77</v>
      </c>
      <c r="B40" s="65">
        <v>-980.16000000000031</v>
      </c>
      <c r="C40" s="56"/>
      <c r="D40" s="54"/>
      <c r="E40" s="57"/>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row>
    <row r="41" spans="1:53" x14ac:dyDescent="0.25">
      <c r="A41" s="58" t="s">
        <v>78</v>
      </c>
      <c r="B41" s="59">
        <v>192.72</v>
      </c>
      <c r="C41" s="64">
        <f>192.72+848.7-1021.53</f>
        <v>19.8900000000001</v>
      </c>
      <c r="D41" s="9" t="s">
        <v>29</v>
      </c>
      <c r="E41" s="60"/>
    </row>
    <row r="42" spans="1:53" x14ac:dyDescent="0.25">
      <c r="A42" s="58" t="s">
        <v>79</v>
      </c>
      <c r="B42" s="63">
        <v>848.7</v>
      </c>
      <c r="C42" s="64" t="s">
        <v>59</v>
      </c>
      <c r="D42" s="58" t="s">
        <v>59</v>
      </c>
      <c r="E42" s="60"/>
    </row>
    <row r="43" spans="1:53" s="10" customFormat="1" ht="13.8" thickBot="1" x14ac:dyDescent="0.3">
      <c r="A43" s="54" t="s">
        <v>80</v>
      </c>
      <c r="B43" s="55">
        <v>-1021.5300000000001</v>
      </c>
      <c r="C43" s="56"/>
      <c r="D43" s="54"/>
      <c r="E43" s="57"/>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row>
    <row r="44" spans="1:53" x14ac:dyDescent="0.25">
      <c r="A44" s="58" t="s">
        <v>81</v>
      </c>
      <c r="B44" s="59">
        <v>335</v>
      </c>
      <c r="C44" s="64">
        <v>0</v>
      </c>
      <c r="D44" s="58" t="s">
        <v>59</v>
      </c>
      <c r="E44" s="60"/>
    </row>
    <row r="45" spans="1:53" s="10" customFormat="1" ht="13.8" thickBot="1" x14ac:dyDescent="0.3">
      <c r="A45" s="54" t="s">
        <v>82</v>
      </c>
      <c r="B45" s="55">
        <v>-335</v>
      </c>
      <c r="C45" s="56"/>
      <c r="D45" s="54"/>
      <c r="E45" s="57"/>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row>
    <row r="46" spans="1:53" x14ac:dyDescent="0.25">
      <c r="A46" s="58" t="s">
        <v>83</v>
      </c>
      <c r="B46" s="59">
        <v>76.06</v>
      </c>
      <c r="C46" s="64">
        <f>76.06-119.57</f>
        <v>-43.509999999999991</v>
      </c>
      <c r="D46" s="9" t="s">
        <v>64</v>
      </c>
      <c r="E46" s="60"/>
    </row>
    <row r="47" spans="1:53" s="10" customFormat="1" ht="13.8" thickBot="1" x14ac:dyDescent="0.3">
      <c r="A47" s="54" t="s">
        <v>84</v>
      </c>
      <c r="B47" s="55">
        <v>-119.57000000000002</v>
      </c>
      <c r="C47" s="56"/>
      <c r="D47" s="54"/>
      <c r="E47" s="57"/>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row>
    <row r="48" spans="1:53" x14ac:dyDescent="0.25">
      <c r="A48" s="58" t="s">
        <v>85</v>
      </c>
      <c r="B48" s="59">
        <v>45</v>
      </c>
      <c r="C48" s="64">
        <v>0</v>
      </c>
      <c r="D48" s="58" t="s">
        <v>59</v>
      </c>
      <c r="E48" s="60"/>
    </row>
    <row r="49" spans="1:53" s="10" customFormat="1" ht="15" customHeight="1" thickBot="1" x14ac:dyDescent="0.3">
      <c r="A49" s="54" t="s">
        <v>86</v>
      </c>
      <c r="B49" s="55">
        <v>-45</v>
      </c>
      <c r="C49" s="56"/>
      <c r="D49" s="54"/>
      <c r="E49" s="57"/>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row>
    <row r="50" spans="1:53" s="10" customFormat="1" x14ac:dyDescent="0.25">
      <c r="A50" s="54" t="s">
        <v>87</v>
      </c>
      <c r="B50" s="66">
        <v>-300</v>
      </c>
      <c r="C50" s="56"/>
      <c r="D50" s="54"/>
      <c r="E50" s="57"/>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row>
    <row r="51" spans="1:53" ht="13.8" thickBot="1" x14ac:dyDescent="0.3">
      <c r="A51" s="58" t="s">
        <v>88</v>
      </c>
      <c r="B51" s="67">
        <v>300</v>
      </c>
      <c r="C51" s="64">
        <v>0</v>
      </c>
      <c r="D51" s="58" t="s">
        <v>59</v>
      </c>
      <c r="E51" s="60"/>
    </row>
    <row r="52" spans="1:53" s="10" customFormat="1" x14ac:dyDescent="0.25">
      <c r="A52" s="54" t="s">
        <v>89</v>
      </c>
      <c r="B52" s="66">
        <v>-239.32</v>
      </c>
      <c r="C52" s="56"/>
      <c r="D52" s="54"/>
      <c r="E52" s="57"/>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row>
    <row r="53" spans="1:53" ht="13.8" customHeight="1" thickBot="1" x14ac:dyDescent="0.3">
      <c r="A53" s="58" t="s">
        <v>90</v>
      </c>
      <c r="B53" s="67">
        <v>239.32</v>
      </c>
      <c r="C53" s="64">
        <v>0</v>
      </c>
      <c r="D53" s="58" t="s">
        <v>59</v>
      </c>
      <c r="E53" s="60"/>
    </row>
    <row r="54" spans="1:53" s="10" customFormat="1" ht="26.4" x14ac:dyDescent="0.25">
      <c r="A54" s="54" t="s">
        <v>4</v>
      </c>
      <c r="B54" s="68">
        <v>-269.89999999999998</v>
      </c>
      <c r="C54" s="69"/>
      <c r="D54" s="54"/>
      <c r="E54" s="57" t="s">
        <v>184</v>
      </c>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row>
    <row r="55" spans="1:53" s="10" customFormat="1" ht="26.4" x14ac:dyDescent="0.25">
      <c r="A55" s="54" t="s">
        <v>91</v>
      </c>
      <c r="B55" s="69">
        <v>-1031.42</v>
      </c>
      <c r="C55" s="69"/>
      <c r="D55" s="54"/>
      <c r="E55" s="57" t="s">
        <v>184</v>
      </c>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row>
    <row r="56" spans="1:53" s="10" customFormat="1" x14ac:dyDescent="0.25">
      <c r="A56" s="54" t="s">
        <v>92</v>
      </c>
      <c r="B56" s="69">
        <v>2.9</v>
      </c>
      <c r="C56" s="69"/>
      <c r="D56" s="54"/>
      <c r="E56" s="57" t="s">
        <v>93</v>
      </c>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row>
  </sheetData>
  <mergeCells count="1">
    <mergeCell ref="A3:E3"/>
  </mergeCells>
  <hyperlinks>
    <hyperlink ref="F13" location="TowerLTD!A1" display="TowerLTD!A1"/>
  </hyperlinks>
  <pageMargins left="0.7" right="0.7" top="0.75" bottom="0.75" header="0.3" footer="0.3"/>
  <pageSetup orientation="portrait" r:id="rId1"/>
  <ignoredErrors>
    <ignoredError sqref="C13"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opLeftCell="A13" zoomScale="115" zoomScaleNormal="115" workbookViewId="0">
      <selection activeCell="B5" sqref="B5"/>
    </sheetView>
  </sheetViews>
  <sheetFormatPr defaultRowHeight="13.2" customHeight="1" x14ac:dyDescent="0.25"/>
  <cols>
    <col min="1" max="1" width="10.5546875" bestFit="1" customWidth="1"/>
    <col min="2" max="2" width="14.77734375" customWidth="1"/>
    <col min="3" max="3" width="11.21875" customWidth="1"/>
    <col min="4" max="4" width="40.109375" customWidth="1"/>
    <col min="5" max="5" width="14.77734375" customWidth="1"/>
    <col min="6" max="6" width="12.77734375" customWidth="1"/>
    <col min="7" max="7" width="28.33203125" customWidth="1"/>
    <col min="8" max="8" width="54.33203125" style="3" customWidth="1"/>
  </cols>
  <sheetData>
    <row r="1" spans="1:14" ht="52.8" customHeight="1" x14ac:dyDescent="0.25">
      <c r="A1" s="170" t="s">
        <v>139</v>
      </c>
      <c r="B1" s="167"/>
      <c r="C1" s="167"/>
      <c r="D1" s="167"/>
      <c r="E1" s="167"/>
      <c r="F1" s="167"/>
    </row>
    <row r="2" spans="1:14" x14ac:dyDescent="0.25">
      <c r="A2" t="s">
        <v>27</v>
      </c>
      <c r="C2" s="1"/>
      <c r="D2" s="1"/>
    </row>
    <row r="3" spans="1:14" x14ac:dyDescent="0.25">
      <c r="A3" s="95" t="s">
        <v>162</v>
      </c>
      <c r="B3" s="97" t="s">
        <v>163</v>
      </c>
      <c r="C3" s="94"/>
      <c r="D3" s="94"/>
      <c r="H3"/>
    </row>
    <row r="4" spans="1:14" x14ac:dyDescent="0.25">
      <c r="A4" s="95"/>
      <c r="B4" s="136">
        <f>+F20+F21+F22+F24</f>
        <v>53923.16</v>
      </c>
      <c r="C4" s="97" t="s">
        <v>160</v>
      </c>
      <c r="D4" s="94"/>
      <c r="H4"/>
    </row>
    <row r="5" spans="1:14" x14ac:dyDescent="0.25">
      <c r="A5" s="95"/>
      <c r="B5" s="136">
        <f>+F18</f>
        <v>0</v>
      </c>
      <c r="C5" s="97" t="s">
        <v>161</v>
      </c>
      <c r="D5" s="94"/>
      <c r="H5"/>
    </row>
    <row r="6" spans="1:14" x14ac:dyDescent="0.25">
      <c r="A6" s="128"/>
      <c r="B6" s="132">
        <f>+E23</f>
        <v>2223.91</v>
      </c>
      <c r="C6" s="129" t="s">
        <v>168</v>
      </c>
      <c r="D6" s="129"/>
      <c r="H6"/>
    </row>
    <row r="8" spans="1:14" ht="13.2" customHeight="1" x14ac:dyDescent="0.25">
      <c r="A8" s="10" t="s">
        <v>28</v>
      </c>
    </row>
    <row r="9" spans="1:14" ht="13.2" customHeight="1" x14ac:dyDescent="0.25">
      <c r="A9" s="9" t="s">
        <v>1</v>
      </c>
      <c r="B9" s="9"/>
      <c r="C9" s="9" t="s">
        <v>26</v>
      </c>
      <c r="D9" s="9" t="s">
        <v>13</v>
      </c>
      <c r="E9" s="9" t="s">
        <v>0</v>
      </c>
      <c r="F9" s="171" t="s">
        <v>32</v>
      </c>
      <c r="G9" s="172"/>
      <c r="H9" s="8" t="s">
        <v>2</v>
      </c>
      <c r="L9" s="2"/>
      <c r="N9" s="4"/>
    </row>
    <row r="10" spans="1:14" ht="13.2" customHeight="1" x14ac:dyDescent="0.25">
      <c r="A10" s="28"/>
      <c r="B10" s="29" t="s">
        <v>34</v>
      </c>
      <c r="C10" s="30"/>
      <c r="D10" s="31" t="s">
        <v>33</v>
      </c>
      <c r="E10" s="12">
        <v>496.78</v>
      </c>
      <c r="F10" s="13"/>
      <c r="G10" s="5"/>
      <c r="H10" s="7"/>
      <c r="I10" s="5"/>
      <c r="J10" s="5"/>
      <c r="K10" s="5"/>
      <c r="L10" s="5"/>
      <c r="M10" s="5"/>
      <c r="N10" s="5"/>
    </row>
    <row r="11" spans="1:14" ht="13.2" customHeight="1" thickBot="1" x14ac:dyDescent="0.3">
      <c r="A11" s="21">
        <v>42132</v>
      </c>
      <c r="B11" s="6"/>
      <c r="C11" s="22">
        <v>2982</v>
      </c>
      <c r="D11" s="23" t="s">
        <v>33</v>
      </c>
      <c r="E11" s="14">
        <v>-496.78</v>
      </c>
      <c r="F11" s="5"/>
      <c r="G11" s="5"/>
      <c r="H11" s="32"/>
      <c r="I11" s="5"/>
      <c r="J11" s="5"/>
      <c r="K11" s="5"/>
      <c r="L11" s="5"/>
      <c r="M11" s="5"/>
      <c r="N11" s="5"/>
    </row>
    <row r="12" spans="1:14" ht="13.2" customHeight="1" x14ac:dyDescent="0.25">
      <c r="A12" s="16"/>
      <c r="B12" s="17" t="s">
        <v>46</v>
      </c>
      <c r="C12" s="6"/>
      <c r="D12" s="19" t="s">
        <v>33</v>
      </c>
      <c r="E12" s="11">
        <f>496.78+382.29</f>
        <v>879.06999999999994</v>
      </c>
      <c r="F12" s="13"/>
      <c r="G12" s="35"/>
      <c r="H12" s="7"/>
      <c r="I12" s="5"/>
      <c r="J12" s="5"/>
      <c r="K12" s="5"/>
      <c r="L12" s="5"/>
      <c r="M12" s="5"/>
      <c r="N12" s="5"/>
    </row>
    <row r="13" spans="1:14" ht="13.2" customHeight="1" thickBot="1" x14ac:dyDescent="0.3">
      <c r="A13" s="21">
        <v>42167</v>
      </c>
      <c r="B13" s="6"/>
      <c r="C13" s="22">
        <v>2989</v>
      </c>
      <c r="D13" s="23" t="s">
        <v>33</v>
      </c>
      <c r="E13" s="14">
        <v>-879.07</v>
      </c>
      <c r="F13" s="5"/>
      <c r="G13" s="5"/>
      <c r="H13" s="32"/>
      <c r="I13" s="5"/>
      <c r="J13" s="5"/>
      <c r="K13" s="5"/>
      <c r="L13" s="5"/>
      <c r="M13" s="5"/>
      <c r="N13" s="5"/>
    </row>
    <row r="14" spans="1:14" ht="13.2" customHeight="1" x14ac:dyDescent="0.25">
      <c r="A14" s="16"/>
      <c r="B14" s="17" t="s">
        <v>35</v>
      </c>
      <c r="C14" s="6"/>
      <c r="D14" s="19" t="s">
        <v>33</v>
      </c>
      <c r="E14" s="11">
        <v>686.01</v>
      </c>
      <c r="F14" s="13"/>
      <c r="G14" s="35"/>
      <c r="H14" s="7"/>
      <c r="I14" s="5"/>
      <c r="J14" s="5"/>
      <c r="K14" s="5"/>
      <c r="L14" s="5"/>
      <c r="M14" s="5"/>
      <c r="N14" s="5"/>
    </row>
    <row r="15" spans="1:14" ht="13.2" customHeight="1" thickBot="1" x14ac:dyDescent="0.3">
      <c r="A15" s="21">
        <v>42191</v>
      </c>
      <c r="B15" s="6"/>
      <c r="C15" s="22">
        <v>2992</v>
      </c>
      <c r="D15" s="23" t="s">
        <v>33</v>
      </c>
      <c r="E15" s="14">
        <v>-686.01</v>
      </c>
      <c r="F15" s="5"/>
      <c r="G15" s="5"/>
      <c r="H15" s="32"/>
      <c r="I15" s="5"/>
      <c r="J15" s="5"/>
      <c r="K15" s="5"/>
      <c r="L15" s="5"/>
      <c r="M15" s="5"/>
      <c r="N15" s="5"/>
    </row>
    <row r="16" spans="1:14" ht="13.2" customHeight="1" x14ac:dyDescent="0.25">
      <c r="A16" s="42"/>
      <c r="B16" s="47" t="s">
        <v>46</v>
      </c>
      <c r="C16" s="43"/>
      <c r="D16" s="44" t="s">
        <v>40</v>
      </c>
      <c r="E16" s="45">
        <v>833</v>
      </c>
      <c r="F16" s="13">
        <f>SUM(E16:E17)</f>
        <v>0</v>
      </c>
      <c r="G16" s="5"/>
      <c r="H16" s="46"/>
      <c r="I16" s="5"/>
      <c r="J16" s="5"/>
      <c r="K16" s="5"/>
      <c r="L16" s="5"/>
      <c r="M16" s="5"/>
      <c r="N16" s="5"/>
    </row>
    <row r="17" spans="1:14" ht="13.2" customHeight="1" thickBot="1" x14ac:dyDescent="0.3">
      <c r="A17" s="21">
        <v>42129</v>
      </c>
      <c r="B17" s="6"/>
      <c r="C17" s="22">
        <v>2985</v>
      </c>
      <c r="D17" s="23" t="s">
        <v>40</v>
      </c>
      <c r="E17" s="15">
        <v>-833</v>
      </c>
      <c r="F17" s="5"/>
      <c r="G17" s="5"/>
      <c r="H17" s="32" t="s">
        <v>47</v>
      </c>
      <c r="I17" s="5"/>
      <c r="J17" s="5"/>
      <c r="K17" s="5"/>
      <c r="L17" s="5"/>
      <c r="M17" s="5"/>
      <c r="N17" s="5"/>
    </row>
    <row r="18" spans="1:14" ht="13.2" customHeight="1" x14ac:dyDescent="0.25">
      <c r="A18" s="16"/>
      <c r="B18" s="17" t="s">
        <v>35</v>
      </c>
      <c r="C18" s="6"/>
      <c r="D18" s="19" t="s">
        <v>40</v>
      </c>
      <c r="E18" s="11">
        <v>1500</v>
      </c>
      <c r="F18" s="13">
        <v>0</v>
      </c>
      <c r="G18" s="35"/>
      <c r="H18" s="7" t="s">
        <v>186</v>
      </c>
      <c r="I18" s="5"/>
      <c r="J18" s="5"/>
      <c r="K18" s="5"/>
      <c r="L18" s="5"/>
      <c r="M18" s="5"/>
      <c r="N18" s="5"/>
    </row>
    <row r="19" spans="1:14" ht="13.8" thickBot="1" x14ac:dyDescent="0.3">
      <c r="A19" s="24">
        <v>42187</v>
      </c>
      <c r="B19" s="6"/>
      <c r="C19" s="25">
        <v>2994</v>
      </c>
      <c r="D19" s="26" t="s">
        <v>40</v>
      </c>
      <c r="E19" s="27">
        <v>-1500</v>
      </c>
      <c r="F19" s="5"/>
      <c r="G19" s="5"/>
      <c r="H19" s="33"/>
      <c r="I19" s="5"/>
      <c r="J19" s="5"/>
      <c r="K19" s="5"/>
      <c r="L19" s="5"/>
      <c r="M19" s="5"/>
      <c r="N19" s="5"/>
    </row>
    <row r="20" spans="1:14" ht="28.2" customHeight="1" thickBot="1" x14ac:dyDescent="0.3">
      <c r="A20" s="16"/>
      <c r="B20" s="37" t="s">
        <v>35</v>
      </c>
      <c r="C20" s="6"/>
      <c r="D20" s="19" t="s">
        <v>36</v>
      </c>
      <c r="E20" s="11">
        <v>11715.77</v>
      </c>
      <c r="F20" s="13">
        <f>+E20</f>
        <v>11715.77</v>
      </c>
      <c r="G20" s="35" t="s">
        <v>111</v>
      </c>
      <c r="H20" s="7" t="s">
        <v>37</v>
      </c>
      <c r="I20" s="5"/>
      <c r="J20" s="5"/>
      <c r="K20" s="5"/>
      <c r="L20" s="5"/>
      <c r="M20" s="5"/>
      <c r="N20" s="5"/>
    </row>
    <row r="21" spans="1:14" ht="28.2" customHeight="1" thickBot="1" x14ac:dyDescent="0.3">
      <c r="A21" s="16"/>
      <c r="B21" s="17" t="s">
        <v>35</v>
      </c>
      <c r="C21" s="6"/>
      <c r="D21" s="19" t="s">
        <v>38</v>
      </c>
      <c r="E21" s="11">
        <v>2029.83</v>
      </c>
      <c r="F21" s="13">
        <f t="shared" ref="F21:F22" si="0">+E21</f>
        <v>2029.83</v>
      </c>
      <c r="G21" s="35" t="s">
        <v>111</v>
      </c>
      <c r="H21" s="7" t="s">
        <v>37</v>
      </c>
      <c r="I21" s="5"/>
      <c r="J21" s="5"/>
      <c r="K21" s="5"/>
      <c r="L21" s="5"/>
      <c r="M21" s="5"/>
      <c r="N21" s="5"/>
    </row>
    <row r="22" spans="1:14" ht="31.8" customHeight="1" thickBot="1" x14ac:dyDescent="0.3">
      <c r="A22" s="16"/>
      <c r="B22" s="17" t="s">
        <v>35</v>
      </c>
      <c r="C22" s="6"/>
      <c r="D22" s="19" t="s">
        <v>38</v>
      </c>
      <c r="E22" s="11">
        <v>577.55999999999995</v>
      </c>
      <c r="F22" s="13">
        <f t="shared" si="0"/>
        <v>577.55999999999995</v>
      </c>
      <c r="G22" s="35" t="s">
        <v>111</v>
      </c>
      <c r="H22" s="7" t="s">
        <v>37</v>
      </c>
      <c r="I22" s="5"/>
      <c r="J22" s="5"/>
      <c r="K22" s="5"/>
      <c r="L22" s="5"/>
      <c r="M22" s="5"/>
      <c r="N22" s="5"/>
    </row>
    <row r="23" spans="1:14" ht="55.2" customHeight="1" thickBot="1" x14ac:dyDescent="0.3">
      <c r="A23" s="18"/>
      <c r="B23" s="17" t="s">
        <v>35</v>
      </c>
      <c r="C23" s="6"/>
      <c r="D23" s="19" t="s">
        <v>39</v>
      </c>
      <c r="E23" s="11">
        <f>748.94+1474.97</f>
        <v>2223.91</v>
      </c>
      <c r="F23" s="13">
        <v>0</v>
      </c>
      <c r="G23" s="139" t="s">
        <v>170</v>
      </c>
      <c r="H23" s="7" t="s">
        <v>169</v>
      </c>
      <c r="I23" s="5"/>
      <c r="J23" s="5"/>
      <c r="K23" s="5"/>
      <c r="L23" s="5"/>
      <c r="M23" s="5"/>
      <c r="N23" s="5"/>
    </row>
    <row r="24" spans="1:14" ht="137.4" customHeight="1" thickBot="1" x14ac:dyDescent="0.3">
      <c r="A24" s="16"/>
      <c r="B24" s="17" t="s">
        <v>35</v>
      </c>
      <c r="C24" s="6"/>
      <c r="D24" s="19" t="s">
        <v>41</v>
      </c>
      <c r="E24" s="41">
        <v>39600</v>
      </c>
      <c r="F24" s="13">
        <f>+E24</f>
        <v>39600</v>
      </c>
      <c r="G24" s="34" t="s">
        <v>111</v>
      </c>
      <c r="H24" s="7" t="s">
        <v>176</v>
      </c>
      <c r="I24" s="5" t="s">
        <v>175</v>
      </c>
      <c r="J24" s="5"/>
      <c r="K24" s="5"/>
      <c r="L24" s="5"/>
      <c r="M24" s="5"/>
      <c r="N24" s="5"/>
    </row>
  </sheetData>
  <mergeCells count="2">
    <mergeCell ref="A1:F1"/>
    <mergeCell ref="F9:G9"/>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topLeftCell="A4" zoomScale="85" zoomScaleNormal="85" workbookViewId="0">
      <selection activeCell="H18" sqref="H18"/>
    </sheetView>
  </sheetViews>
  <sheetFormatPr defaultRowHeight="16.8" customHeight="1" x14ac:dyDescent="0.25"/>
  <cols>
    <col min="1" max="1" width="17" customWidth="1"/>
    <col min="2" max="2" width="30.6640625" customWidth="1"/>
    <col min="3" max="3" width="16.109375" customWidth="1"/>
    <col min="4" max="4" width="11.77734375" customWidth="1"/>
    <col min="5" max="5" width="14.44140625" customWidth="1"/>
    <col min="6" max="6" width="13.33203125" customWidth="1"/>
    <col min="7" max="9" width="16.88671875" customWidth="1"/>
    <col min="10" max="10" width="12.5546875" style="1" customWidth="1"/>
    <col min="11" max="11" width="10" style="88" customWidth="1"/>
    <col min="12" max="12" width="43.5546875" customWidth="1"/>
    <col min="14" max="14" width="62.44140625" customWidth="1"/>
    <col min="15" max="15" width="59.5546875" style="3" customWidth="1"/>
    <col min="16" max="16" width="10" customWidth="1"/>
    <col min="18" max="18" width="11.21875" bestFit="1" customWidth="1"/>
  </cols>
  <sheetData>
    <row r="1" spans="1:15" ht="16.8" customHeight="1" x14ac:dyDescent="0.25">
      <c r="A1" s="78" t="s">
        <v>123</v>
      </c>
      <c r="I1" s="1"/>
      <c r="J1"/>
      <c r="K1" s="85"/>
      <c r="L1" s="3"/>
      <c r="O1"/>
    </row>
    <row r="2" spans="1:15" ht="26.4" customHeight="1" x14ac:dyDescent="0.25">
      <c r="A2" s="78" t="s">
        <v>124</v>
      </c>
      <c r="I2" s="157" t="s">
        <v>174</v>
      </c>
      <c r="J2"/>
      <c r="K2" s="85"/>
      <c r="L2" s="3"/>
      <c r="O2"/>
    </row>
    <row r="3" spans="1:15" ht="70.2" customHeight="1" x14ac:dyDescent="0.25">
      <c r="A3" s="165" t="s">
        <v>195</v>
      </c>
      <c r="B3" s="165"/>
      <c r="C3" s="165"/>
      <c r="D3" s="165"/>
      <c r="E3" s="165"/>
      <c r="F3" s="165"/>
      <c r="G3" s="165"/>
      <c r="H3" s="165"/>
      <c r="I3" s="1"/>
      <c r="J3"/>
      <c r="K3" s="85"/>
      <c r="L3" s="3"/>
      <c r="O3"/>
    </row>
    <row r="4" spans="1:15" ht="16.8" customHeight="1" x14ac:dyDescent="0.25">
      <c r="I4" s="1"/>
      <c r="J4"/>
      <c r="K4" s="85"/>
      <c r="L4" s="3"/>
      <c r="O4"/>
    </row>
    <row r="5" spans="1:15" ht="16.8" customHeight="1" x14ac:dyDescent="0.25">
      <c r="B5" s="137">
        <f>Table2[[#Totals],[Billed by Tower]]</f>
        <v>30215.34</v>
      </c>
      <c r="C5" s="80" t="s">
        <v>121</v>
      </c>
      <c r="D5" s="1"/>
      <c r="E5" s="1"/>
      <c r="G5" s="1"/>
      <c r="H5" s="1"/>
      <c r="J5"/>
      <c r="K5" s="85"/>
      <c r="L5" s="3"/>
      <c r="O5"/>
    </row>
    <row r="6" spans="1:15" ht="16.8" customHeight="1" x14ac:dyDescent="0.25">
      <c r="B6" s="137">
        <f>Table2[[#Totals],[WCCVA Paid]]</f>
        <v>24061.05</v>
      </c>
      <c r="C6" s="80" t="s">
        <v>114</v>
      </c>
      <c r="D6" s="77"/>
      <c r="E6" s="77"/>
      <c r="G6" s="77"/>
      <c r="H6" s="77"/>
      <c r="J6"/>
      <c r="K6" s="85"/>
      <c r="L6" s="3"/>
      <c r="O6"/>
    </row>
    <row r="7" spans="1:15" ht="16.8" customHeight="1" x14ac:dyDescent="0.25">
      <c r="B7" s="137">
        <f>Table2[[#Totals],[AGO Reimbursed]]</f>
        <v>33061.050000000003</v>
      </c>
      <c r="C7" s="78" t="s">
        <v>122</v>
      </c>
      <c r="D7" s="1"/>
      <c r="E7" s="1"/>
      <c r="G7" s="1"/>
      <c r="H7" s="1"/>
      <c r="J7"/>
      <c r="K7" s="85"/>
      <c r="L7" s="3"/>
      <c r="O7"/>
    </row>
    <row r="8" spans="1:15" ht="16.8" customHeight="1" x14ac:dyDescent="0.25">
      <c r="B8" s="138">
        <f>+B7-B6</f>
        <v>9000.0000000000036</v>
      </c>
      <c r="C8" s="83" t="s">
        <v>113</v>
      </c>
      <c r="D8" s="82"/>
      <c r="E8" s="77"/>
      <c r="G8" s="77"/>
      <c r="H8" s="77"/>
      <c r="J8"/>
      <c r="K8" s="85"/>
      <c r="L8" s="3"/>
      <c r="O8"/>
    </row>
    <row r="9" spans="1:15" ht="16.8" customHeight="1" x14ac:dyDescent="0.25">
      <c r="I9" s="1"/>
      <c r="J9"/>
      <c r="K9" s="85"/>
      <c r="L9" s="3"/>
      <c r="O9"/>
    </row>
    <row r="10" spans="1:15" ht="16.8" customHeight="1" x14ac:dyDescent="0.25">
      <c r="A10" t="s">
        <v>98</v>
      </c>
      <c r="B10" t="s">
        <v>96</v>
      </c>
      <c r="C10" t="s">
        <v>95</v>
      </c>
      <c r="D10" t="s">
        <v>115</v>
      </c>
      <c r="E10" t="s">
        <v>118</v>
      </c>
      <c r="F10" s="78" t="s">
        <v>99</v>
      </c>
      <c r="G10" t="s">
        <v>116</v>
      </c>
      <c r="H10" t="s">
        <v>117</v>
      </c>
      <c r="I10" s="80" t="s">
        <v>120</v>
      </c>
      <c r="J10" t="s">
        <v>97</v>
      </c>
      <c r="K10" s="85" t="s">
        <v>112</v>
      </c>
      <c r="L10" s="7" t="s">
        <v>2</v>
      </c>
      <c r="O10"/>
    </row>
    <row r="11" spans="1:15" ht="13.2" x14ac:dyDescent="0.25">
      <c r="A11" s="5" t="s">
        <v>100</v>
      </c>
      <c r="B11" s="5" t="s">
        <v>53</v>
      </c>
      <c r="C11" s="70">
        <v>42373</v>
      </c>
      <c r="D11" s="71">
        <v>3000</v>
      </c>
      <c r="E11" s="70">
        <v>42464</v>
      </c>
      <c r="F11">
        <v>2392</v>
      </c>
      <c r="G11" s="71">
        <v>3000</v>
      </c>
      <c r="H11" s="71">
        <v>3000</v>
      </c>
      <c r="I11" s="71">
        <v>3000</v>
      </c>
      <c r="J11" s="70">
        <v>42550</v>
      </c>
      <c r="K11" s="86">
        <f>+Table2[[#This Row],[AGO Reimbursed]]-Table2[[#This Row],[WCCVA Paid]]</f>
        <v>0</v>
      </c>
      <c r="L11" s="92" t="s">
        <v>190</v>
      </c>
      <c r="O11"/>
    </row>
    <row r="12" spans="1:15" ht="13.2" x14ac:dyDescent="0.25">
      <c r="A12" s="79" t="s">
        <v>109</v>
      </c>
      <c r="B12" s="5" t="s">
        <v>53</v>
      </c>
      <c r="C12" s="70" t="s">
        <v>189</v>
      </c>
      <c r="D12" s="173" t="s">
        <v>189</v>
      </c>
      <c r="E12" s="174" t="s">
        <v>189</v>
      </c>
      <c r="F12" s="84" t="s">
        <v>189</v>
      </c>
      <c r="G12" s="173">
        <v>0</v>
      </c>
      <c r="H12" s="173">
        <v>0</v>
      </c>
      <c r="I12" s="71">
        <v>0</v>
      </c>
      <c r="J12" s="70" t="s">
        <v>59</v>
      </c>
      <c r="K12" s="175"/>
      <c r="L12" s="8"/>
      <c r="O12"/>
    </row>
    <row r="13" spans="1:15" s="5" customFormat="1" ht="12.6" customHeight="1" x14ac:dyDescent="0.25">
      <c r="A13" s="5" t="s">
        <v>101</v>
      </c>
      <c r="B13" s="5" t="s">
        <v>53</v>
      </c>
      <c r="C13" s="70">
        <v>42406</v>
      </c>
      <c r="D13" s="71">
        <v>3061.05</v>
      </c>
      <c r="E13" s="70">
        <v>42464</v>
      </c>
      <c r="F13" s="5">
        <v>2385</v>
      </c>
      <c r="G13" s="71">
        <v>3061.05</v>
      </c>
      <c r="H13" s="71">
        <v>3061.05</v>
      </c>
      <c r="I13" s="71">
        <v>3061.05</v>
      </c>
      <c r="J13" s="70">
        <v>42550</v>
      </c>
      <c r="K13" s="86">
        <f>+Table2[[#This Row],[AGO Reimbursed]]-Table2[[#This Row],[WCCVA Paid]]</f>
        <v>0</v>
      </c>
      <c r="L13" s="7" t="s">
        <v>191</v>
      </c>
    </row>
    <row r="14" spans="1:15" ht="16.8" customHeight="1" x14ac:dyDescent="0.25">
      <c r="A14" s="74" t="s">
        <v>102</v>
      </c>
      <c r="B14" s="5" t="s">
        <v>53</v>
      </c>
      <c r="C14" s="70">
        <v>42465</v>
      </c>
      <c r="D14" s="71">
        <v>6000</v>
      </c>
      <c r="E14" s="70">
        <v>42506</v>
      </c>
      <c r="F14" s="5">
        <v>2398</v>
      </c>
      <c r="G14" s="71">
        <v>3000</v>
      </c>
      <c r="H14" s="71">
        <v>3000</v>
      </c>
      <c r="I14" s="71">
        <v>3000</v>
      </c>
      <c r="J14" s="70">
        <v>42550</v>
      </c>
      <c r="K14" s="86">
        <f>+Table2[[#This Row],[AGO Reimbursed]]-Table2[[#This Row],[WCCVA Paid]]</f>
        <v>0</v>
      </c>
      <c r="L14" s="92" t="s">
        <v>192</v>
      </c>
      <c r="O14"/>
    </row>
    <row r="15" spans="1:15" ht="16.8" customHeight="1" x14ac:dyDescent="0.25">
      <c r="A15" s="5" t="s">
        <v>103</v>
      </c>
      <c r="B15" s="5" t="s">
        <v>53</v>
      </c>
      <c r="C15" s="70">
        <v>42504</v>
      </c>
      <c r="D15" s="71">
        <v>3000</v>
      </c>
      <c r="E15" s="70">
        <v>42548</v>
      </c>
      <c r="F15" s="5">
        <v>2407</v>
      </c>
      <c r="G15" s="71">
        <v>3000</v>
      </c>
      <c r="H15" s="71">
        <v>3000</v>
      </c>
      <c r="I15" s="71">
        <v>3000</v>
      </c>
      <c r="J15" s="70">
        <v>42550</v>
      </c>
      <c r="K15" s="86">
        <f>+Table2[[#This Row],[AGO Reimbursed]]-Table2[[#This Row],[WCCVA Paid]]</f>
        <v>0</v>
      </c>
      <c r="L15" s="92" t="s">
        <v>193</v>
      </c>
      <c r="O15"/>
    </row>
    <row r="16" spans="1:15" s="35" customFormat="1" ht="26.4" x14ac:dyDescent="0.25">
      <c r="A16" s="4" t="s">
        <v>104</v>
      </c>
      <c r="B16" s="4" t="s">
        <v>53</v>
      </c>
      <c r="C16" s="70">
        <v>42530</v>
      </c>
      <c r="D16" s="71">
        <v>3000</v>
      </c>
      <c r="E16" s="70">
        <v>42577</v>
      </c>
      <c r="F16" s="5">
        <v>2409</v>
      </c>
      <c r="G16" s="73">
        <v>6000</v>
      </c>
      <c r="H16" s="73">
        <v>9000</v>
      </c>
      <c r="I16" s="73">
        <v>9000</v>
      </c>
      <c r="J16" s="72">
        <v>42591</v>
      </c>
      <c r="K16" s="87">
        <f>+Table2[[#This Row],[AGO Reimbursed]]-Table2[[#This Row],[WCCVA Paid]]</f>
        <v>3000</v>
      </c>
      <c r="L16" s="92" t="s">
        <v>194</v>
      </c>
      <c r="M16" s="75"/>
    </row>
    <row r="17" spans="1:15" ht="52.8" x14ac:dyDescent="0.25">
      <c r="A17" s="4" t="s">
        <v>105</v>
      </c>
      <c r="B17" s="4" t="s">
        <v>53</v>
      </c>
      <c r="C17" s="70">
        <v>42558</v>
      </c>
      <c r="D17" s="71">
        <v>3154.29</v>
      </c>
      <c r="E17" s="5">
        <v>0</v>
      </c>
      <c r="F17" s="5">
        <v>0</v>
      </c>
      <c r="G17" s="71">
        <v>0</v>
      </c>
      <c r="H17" s="73">
        <v>3000</v>
      </c>
      <c r="I17" s="73">
        <v>3000</v>
      </c>
      <c r="J17" s="72">
        <v>42864</v>
      </c>
      <c r="K17" s="87">
        <f>+Table2[[#This Row],[AGO Reimbursed]]-Table2[[#This Row],[WCCVA Paid]]</f>
        <v>3000</v>
      </c>
      <c r="L17" s="60" t="s">
        <v>126</v>
      </c>
      <c r="O17"/>
    </row>
    <row r="18" spans="1:15" ht="52.8" x14ac:dyDescent="0.25">
      <c r="A18" s="4" t="s">
        <v>106</v>
      </c>
      <c r="B18" s="4" t="s">
        <v>53</v>
      </c>
      <c r="C18" s="70">
        <v>42597</v>
      </c>
      <c r="D18" s="71">
        <v>3000</v>
      </c>
      <c r="E18" s="5">
        <v>0</v>
      </c>
      <c r="F18" s="5">
        <v>0</v>
      </c>
      <c r="G18" s="71">
        <v>0</v>
      </c>
      <c r="H18" s="73">
        <v>3000</v>
      </c>
      <c r="I18" s="73">
        <v>3000</v>
      </c>
      <c r="J18" s="72">
        <v>42864</v>
      </c>
      <c r="K18" s="87">
        <f>+Table2[[#This Row],[AGO Reimbursed]]-Table2[[#This Row],[WCCVA Paid]]</f>
        <v>3000</v>
      </c>
      <c r="L18" s="60" t="s">
        <v>126</v>
      </c>
      <c r="O18"/>
    </row>
    <row r="19" spans="1:15" ht="16.8" customHeight="1" x14ac:dyDescent="0.25">
      <c r="A19" s="5" t="s">
        <v>107</v>
      </c>
      <c r="B19" s="5" t="s">
        <v>53</v>
      </c>
      <c r="C19" s="70">
        <v>42619</v>
      </c>
      <c r="D19" s="71">
        <v>3000</v>
      </c>
      <c r="E19" s="70">
        <v>42663</v>
      </c>
      <c r="F19" s="5">
        <v>2429</v>
      </c>
      <c r="G19" s="71">
        <v>3000</v>
      </c>
      <c r="H19" s="71">
        <v>3000</v>
      </c>
      <c r="I19" s="71">
        <v>3000</v>
      </c>
      <c r="J19" s="70">
        <v>42865</v>
      </c>
      <c r="K19" s="86">
        <f>+Table2[[#This Row],[AGO Reimbursed]]-Table2[[#This Row],[WCCVA Paid]]</f>
        <v>0</v>
      </c>
      <c r="L19" s="60"/>
      <c r="O19"/>
    </row>
    <row r="20" spans="1:15" ht="16.8" customHeight="1" x14ac:dyDescent="0.25">
      <c r="A20" s="5" t="s">
        <v>108</v>
      </c>
      <c r="B20" s="5" t="s">
        <v>53</v>
      </c>
      <c r="C20" s="70">
        <v>42653</v>
      </c>
      <c r="D20" s="71">
        <v>3000</v>
      </c>
      <c r="E20" s="70">
        <v>42663</v>
      </c>
      <c r="F20" s="5">
        <v>2428</v>
      </c>
      <c r="G20" s="71">
        <v>3000</v>
      </c>
      <c r="H20" s="71">
        <v>3000</v>
      </c>
      <c r="I20" s="71">
        <v>3000</v>
      </c>
      <c r="J20" s="70">
        <v>42865</v>
      </c>
      <c r="K20" s="86">
        <f>+Table2[[#This Row],[AGO Reimbursed]]-Table2[[#This Row],[WCCVA Paid]]</f>
        <v>0</v>
      </c>
      <c r="L20" s="60"/>
      <c r="O20"/>
    </row>
    <row r="21" spans="1:15" ht="16.8" customHeight="1" x14ac:dyDescent="0.25">
      <c r="A21" s="84"/>
      <c r="B21" s="84"/>
      <c r="C21" s="81"/>
      <c r="D21" s="89">
        <f>SUBTOTAL(109,Table2[Billed by Tower])</f>
        <v>30215.34</v>
      </c>
      <c r="E21" s="84"/>
      <c r="F21" s="84"/>
      <c r="G21" s="89">
        <f>SUBTOTAL(109,Table2[WCCVA Paid])</f>
        <v>24061.05</v>
      </c>
      <c r="H21" s="89">
        <f>SUBTOTAL(109,Table2[WCCVA to AGO])</f>
        <v>33061.050000000003</v>
      </c>
      <c r="I21" s="90">
        <f>SUBTOTAL(109,Table2[AGO Reimbursed])</f>
        <v>33061.050000000003</v>
      </c>
      <c r="J21" s="91"/>
      <c r="K21" s="176">
        <f>SUBTOTAL(109,Table2[Difference])</f>
        <v>9000</v>
      </c>
      <c r="L21" s="93" t="s">
        <v>125</v>
      </c>
    </row>
    <row r="23" spans="1:15" ht="16.8" customHeight="1" x14ac:dyDescent="0.25">
      <c r="O23" s="36"/>
    </row>
    <row r="24" spans="1:15" ht="16.8" customHeight="1" x14ac:dyDescent="0.25">
      <c r="O24" s="36"/>
    </row>
  </sheetData>
  <mergeCells count="1">
    <mergeCell ref="A3:H3"/>
  </mergeCells>
  <pageMargins left="0.7" right="0.7" top="0.75" bottom="0.75" header="0.3" footer="0.3"/>
  <pageSetup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12</vt:i4>
      </vt:variant>
    </vt:vector>
  </HeadingPairs>
  <TitlesOfParts>
    <vt:vector size="17" baseType="lpstr">
      <vt:lpstr>Summary 2015-2017</vt:lpstr>
      <vt:lpstr>2017 Vendor Comparison</vt:lpstr>
      <vt:lpstr>2016 VendorComparison</vt:lpstr>
      <vt:lpstr>2015 Vendor Comparison</vt:lpstr>
      <vt:lpstr>TowerLTD</vt:lpstr>
      <vt:lpstr>TMB108407013</vt:lpstr>
      <vt:lpstr>TMB1412821847</vt:lpstr>
      <vt:lpstr>TMB1760732328</vt:lpstr>
      <vt:lpstr>TMB1934158442</vt:lpstr>
      <vt:lpstr>TMB2076214178</vt:lpstr>
      <vt:lpstr>TMB313302655</vt:lpstr>
      <vt:lpstr>TMB444737085</vt:lpstr>
      <vt:lpstr>TMB648930088</vt:lpstr>
      <vt:lpstr>TMB791658276</vt:lpstr>
      <vt:lpstr>TMB866078591</vt:lpstr>
      <vt:lpstr>TMB902710047</vt:lpstr>
      <vt:lpstr>TMP1144860022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Sullivan (SAO)</cp:lastModifiedBy>
  <cp:lastPrinted>2019-01-08T22:03:52Z</cp:lastPrinted>
  <dcterms:created xsi:type="dcterms:W3CDTF">2018-08-07T08:58:58Z</dcterms:created>
  <dcterms:modified xsi:type="dcterms:W3CDTF">2019-02-22T01:09:28Z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